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419\Desktop\2024년 KOCO 진단자료 만들기\"/>
    </mc:Choice>
  </mc:AlternateContent>
  <xr:revisionPtr revIDLastSave="0" documentId="13_ncr:1_{3E88DE23-DBF4-4C14-BA58-B94765DFD6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분석법" sheetId="3" r:id="rId1"/>
    <sheet name="Sheet1" sheetId="5" r:id="rId2"/>
    <sheet name="사용법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3" l="1"/>
  <c r="K1" i="3"/>
  <c r="Q19" i="3"/>
  <c r="Q14" i="3"/>
  <c r="Q5" i="3"/>
  <c r="M1" i="3"/>
  <c r="B27" i="3" l="1"/>
  <c r="F1" i="3"/>
  <c r="B25" i="3" l="1"/>
  <c r="B40" i="3"/>
  <c r="E26" i="3"/>
  <c r="E25" i="3"/>
  <c r="E24" i="3"/>
  <c r="E23" i="3"/>
  <c r="E22" i="3"/>
  <c r="E21" i="3"/>
  <c r="E20" i="3"/>
  <c r="E19" i="3"/>
  <c r="E18" i="3"/>
  <c r="E17" i="3"/>
  <c r="D28" i="3"/>
  <c r="B41" i="3"/>
  <c r="B38" i="3"/>
  <c r="B35" i="3"/>
  <c r="B31" i="3"/>
  <c r="B26" i="3"/>
  <c r="N61" i="3" s="1"/>
  <c r="B18" i="3"/>
  <c r="B14" i="3"/>
  <c r="B13" i="3"/>
  <c r="B12" i="3"/>
  <c r="B9" i="3"/>
  <c r="B8" i="3"/>
  <c r="R63" i="3" s="1"/>
  <c r="B7" i="3"/>
  <c r="B6" i="3"/>
  <c r="B4" i="3"/>
  <c r="B3" i="3"/>
  <c r="M62" i="3" l="1"/>
  <c r="W15" i="3"/>
  <c r="N63" i="3"/>
  <c r="M61" i="3"/>
  <c r="D16" i="3"/>
  <c r="F19" i="3" l="1"/>
  <c r="B46" i="3"/>
  <c r="I38" i="3" s="1"/>
  <c r="B45" i="3"/>
  <c r="I37" i="3" s="1"/>
  <c r="F18" i="3"/>
  <c r="F23" i="3"/>
  <c r="F17" i="3"/>
  <c r="F22" i="3"/>
  <c r="F20" i="3"/>
  <c r="F21" i="3"/>
  <c r="F25" i="3"/>
  <c r="F24" i="3"/>
  <c r="F26" i="3"/>
  <c r="I33" i="3"/>
  <c r="W6" i="3" s="1"/>
  <c r="I32" i="3"/>
  <c r="V6" i="3" s="1"/>
  <c r="I21" i="3"/>
  <c r="W11" i="3" s="1"/>
  <c r="I20" i="3"/>
  <c r="W7" i="3" s="1"/>
  <c r="I17" i="3"/>
  <c r="I16" i="3"/>
  <c r="I13" i="3"/>
  <c r="I12" i="3"/>
  <c r="I10" i="3"/>
  <c r="I8" i="3"/>
  <c r="I7" i="3"/>
  <c r="I6" i="3"/>
  <c r="I4" i="3"/>
  <c r="I3" i="3"/>
  <c r="V8" i="3" s="1"/>
  <c r="M46" i="3" l="1"/>
  <c r="N46" i="3" s="1"/>
  <c r="O46" i="3" s="1"/>
  <c r="R59" i="3" l="1"/>
  <c r="M57" i="3"/>
  <c r="B34" i="3"/>
  <c r="B33" i="3"/>
  <c r="I35" i="3" s="1"/>
  <c r="B32" i="3"/>
  <c r="E31" i="3"/>
  <c r="I66" i="3" s="1"/>
  <c r="E30" i="3"/>
  <c r="I65" i="3" s="1"/>
  <c r="B30" i="3"/>
  <c r="I34" i="3" s="1"/>
  <c r="B28" i="3"/>
  <c r="B17" i="3"/>
  <c r="I15" i="3" s="1"/>
  <c r="B11" i="3"/>
  <c r="I9" i="3" s="1"/>
  <c r="D10" i="3"/>
  <c r="L10" i="3" s="1"/>
  <c r="B10" i="3"/>
  <c r="I19" i="3" s="1"/>
  <c r="D5" i="3"/>
  <c r="L5" i="3" s="1"/>
  <c r="B5" i="3"/>
  <c r="I5" i="3" s="1"/>
  <c r="B2" i="3"/>
  <c r="I2" i="3" s="1"/>
  <c r="N62" i="3" l="1"/>
  <c r="V15" i="3"/>
  <c r="I18" i="3"/>
  <c r="B39" i="3"/>
  <c r="I22" i="3" s="1"/>
  <c r="B29" i="3"/>
  <c r="I23" i="3" s="1"/>
  <c r="V11" i="3" s="1"/>
  <c r="I14" i="3"/>
  <c r="W8" i="3" s="1"/>
  <c r="I24" i="3"/>
  <c r="V12" i="3" s="1"/>
  <c r="B36" i="3"/>
  <c r="I36" i="3" s="1"/>
  <c r="N59" i="3"/>
  <c r="M60" i="3"/>
  <c r="R60" i="3"/>
  <c r="B16" i="3"/>
  <c r="I40" i="3" s="1"/>
  <c r="B20" i="3"/>
  <c r="B15" i="3"/>
  <c r="I39" i="3" s="1"/>
  <c r="B23" i="3"/>
  <c r="I28" i="3" s="1"/>
  <c r="V13" i="3" s="1"/>
  <c r="I30" i="3"/>
  <c r="V4" i="3" s="1"/>
  <c r="B43" i="3"/>
  <c r="I26" i="3" s="1"/>
  <c r="V5" i="3" s="1"/>
  <c r="B19" i="3"/>
  <c r="B37" i="3"/>
  <c r="I11" i="3" s="1"/>
  <c r="B44" i="3" l="1"/>
  <c r="I29" i="3" s="1"/>
  <c r="V7" i="3" s="1"/>
  <c r="B42" i="3"/>
  <c r="I25" i="3" s="1"/>
  <c r="N57" i="3"/>
  <c r="M59" i="3"/>
  <c r="C36" i="3"/>
  <c r="D8" i="3" s="1"/>
  <c r="L8" i="3" s="1"/>
  <c r="B22" i="3"/>
  <c r="B24" i="3" s="1"/>
  <c r="I31" i="3" s="1"/>
  <c r="V3" i="3" s="1"/>
  <c r="F5" i="3"/>
  <c r="N5" i="3" s="1"/>
  <c r="D12" i="3"/>
  <c r="L12" i="3" s="1"/>
  <c r="B21" i="3"/>
  <c r="M56" i="3"/>
  <c r="F10" i="3"/>
  <c r="R62" i="3" s="1"/>
  <c r="I27" i="3" l="1"/>
  <c r="W5" i="3" s="1"/>
  <c r="M63" i="3"/>
  <c r="D2" i="3"/>
  <c r="L2" i="3" s="1"/>
  <c r="D7" i="3"/>
  <c r="L7" i="3" s="1"/>
  <c r="D6" i="3"/>
  <c r="L6" i="3" s="1"/>
  <c r="D3" i="3"/>
  <c r="L3" i="3" s="1"/>
  <c r="M58" i="3"/>
  <c r="N10" i="3"/>
  <c r="F7" i="3" l="1"/>
  <c r="N7" i="3" s="1"/>
  <c r="F12" i="3"/>
  <c r="N12" i="3" s="1"/>
  <c r="E12" i="3"/>
  <c r="M12" i="3" s="1"/>
  <c r="F6" i="3"/>
  <c r="N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in the moon Bean</author>
    <author>forsadhu</author>
    <author>charm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A point-Nasion-B point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>.</t>
        </r>
      </text>
    </comment>
    <comment ref="C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
HGI=1/5(corpus L-ACBL)*2+(UGA-50)+1/2(PCBA-64)) </t>
        </r>
      </text>
    </comment>
    <comment ref="H2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 point-Nasion-B point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K2" authorId="1" shapeId="0" xr:uid="{00000000-0006-0000-0000-000004000000}">
      <text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HGI=1/5(corpus L-ACBL)*2+(UGA-50)+1/2(PCBA-64)) </t>
        </r>
      </text>
    </comment>
    <comment ref="P2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Sella-Nasion-A point 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A3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Sella-Nasion-A point 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C3" authorId="1" shapeId="0" xr:uid="{00000000-0006-0000-0000-000007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VGI=1/5((FHR-60)*2-(LGA-75)+1/2(ACBA-7))</t>
        </r>
      </text>
    </comment>
    <comment ref="H3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Sella-Nasion-A point 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K3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
VGI=1/5((FHR-60)*2-(LGA-75)+1/2(ACBA-7))</t>
        </r>
      </text>
    </comment>
    <comment ref="P3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Sella-Nasion-B point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A4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Sella-Nasion-B point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H4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Sella-Nasion-B point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P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Mn. Plane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Mn. Incisor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>.</t>
        </r>
      </text>
    </comment>
    <comment ref="A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FH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Mn. Incisor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</text>
    </comment>
    <comment ref="H5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Mn. Incisor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P5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Ant. Cranial base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Mx. Incisor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하후방각</t>
        </r>
        <r>
          <rPr>
            <sz val="9"/>
            <color rgb="FF000000"/>
            <rFont val="Tahoma"/>
            <family val="2"/>
          </rPr>
          <t>.</t>
        </r>
      </text>
    </comment>
    <comment ref="A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Mn. Plane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Mn. Incisor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>.</t>
        </r>
      </text>
    </comment>
    <comment ref="H6" authorId="0" shapeId="0" xr:uid="{00000000-0006-0000-0000-000012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Mn. Plane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Mn. Incisor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P6" authorId="0" shapeId="0" xr:uid="{00000000-0006-0000-0000-000013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Mn.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A7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Ant. Cranial base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Mx. Incisor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하후방각</t>
        </r>
        <r>
          <rPr>
            <sz val="9"/>
            <color indexed="81"/>
            <rFont val="Tahoma"/>
            <family val="2"/>
          </rPr>
          <t>.</t>
        </r>
      </text>
    </comment>
    <comment ref="H7" authorId="0" shapeId="0" xr:uid="{00000000-0006-0000-0000-000015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Mn.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P7" authorId="0" shapeId="0" xr:uid="{00000000-0006-0000-0000-000016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Palatal plane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Mn. plane.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A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FH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Mn. Plane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>.</t>
        </r>
      </text>
    </comment>
    <comment ref="H8" authorId="0" shapeId="0" xr:uid="{00000000-0006-0000-0000-000018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Palatal plane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Mn. plane.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P8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Ant.cranial base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Mn.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A9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Palatal plane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Mn. plane.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 각</t>
        </r>
      </text>
    </comment>
    <comment ref="H9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Mn. Plane&gt;AB plane (</t>
        </r>
        <r>
          <rPr>
            <sz val="9"/>
            <color rgb="FF000000"/>
            <rFont val="돋움"/>
            <family val="2"/>
            <charset val="129"/>
          </rPr>
          <t>후상방각</t>
        </r>
        <r>
          <rPr>
            <sz val="9"/>
            <color rgb="FF000000"/>
            <rFont val="Tahoma"/>
            <family val="2"/>
          </rPr>
          <t>)</t>
        </r>
      </text>
    </comment>
    <comment ref="P9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soft tissue AB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A1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FMA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PMA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차이</t>
        </r>
        <r>
          <rPr>
            <sz val="9"/>
            <color indexed="81"/>
            <rFont val="Tahoma"/>
            <family val="2"/>
          </rPr>
          <t>.(FMA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크면</t>
        </r>
        <r>
          <rPr>
            <sz val="9"/>
            <color indexed="81"/>
            <rFont val="Tahoma"/>
            <family val="2"/>
          </rPr>
          <t xml:space="preserve"> +)</t>
        </r>
      </text>
    </comment>
    <comment ref="H10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nose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기저부와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상순이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P10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AB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A1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Mn. Plane&gt;AB plane (</t>
        </r>
        <r>
          <rPr>
            <sz val="9"/>
            <color indexed="81"/>
            <rFont val="돋움"/>
            <family val="3"/>
            <charset val="129"/>
          </rPr>
          <t>후상방각</t>
        </r>
        <r>
          <rPr>
            <sz val="9"/>
            <color indexed="81"/>
            <rFont val="Tahoma"/>
            <family val="2"/>
          </rPr>
          <t>)</t>
        </r>
      </text>
    </comment>
    <comment ref="H11" authorId="2" shapeId="0" xr:uid="{00000000-0006-0000-0000-000021000000}">
      <text>
        <r>
          <rPr>
            <b/>
            <sz val="9"/>
            <color rgb="FF000000"/>
            <rFont val="Tahoma"/>
            <family val="2"/>
          </rPr>
          <t xml:space="preserve">Lower lip </t>
        </r>
        <r>
          <rPr>
            <b/>
            <sz val="9"/>
            <color rgb="FF000000"/>
            <rFont val="돋움"/>
            <family val="2"/>
            <charset val="129"/>
          </rPr>
          <t>최전방점에서</t>
        </r>
        <r>
          <rPr>
            <b/>
            <sz val="9"/>
            <color rgb="FF000000"/>
            <rFont val="Tahoma"/>
            <family val="2"/>
          </rPr>
          <t xml:space="preserve"> E-line </t>
        </r>
        <r>
          <rPr>
            <b/>
            <sz val="9"/>
            <color rgb="FF000000"/>
            <rFont val="돋움"/>
            <family val="2"/>
            <charset val="129"/>
          </rPr>
          <t>까지의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1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Lop&lt;Y-axis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후상방각</t>
        </r>
      </text>
    </comment>
    <comment ref="A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nose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기저부와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상순이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>.</t>
        </r>
      </text>
    </comment>
    <comment ref="C12" authorId="2" shapeId="0" xr:uid="{00000000-0006-0000-0000-000024000000}">
      <text>
        <r>
          <rPr>
            <b/>
            <sz val="9"/>
            <color indexed="81"/>
            <rFont val="Tahoma"/>
            <family val="2"/>
          </rPr>
          <t>APDI+ODI-IAPDI-IODI
(</t>
        </r>
        <r>
          <rPr>
            <b/>
            <sz val="9"/>
            <color indexed="81"/>
            <rFont val="돋움"/>
            <family val="3"/>
            <charset val="129"/>
          </rPr>
          <t>상기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선택된</t>
        </r>
        <r>
          <rPr>
            <b/>
            <sz val="9"/>
            <color indexed="81"/>
            <rFont val="Tahoma"/>
            <family val="2"/>
          </rPr>
          <t xml:space="preserve"> IAPDI </t>
        </r>
        <r>
          <rPr>
            <b/>
            <sz val="9"/>
            <color indexed="81"/>
            <rFont val="돋움"/>
            <family val="3"/>
            <charset val="129"/>
          </rPr>
          <t>값에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AB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P12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Upper gonial angle
</t>
        </r>
        <r>
          <rPr>
            <sz val="9"/>
            <color rgb="FF000000"/>
            <rFont val="Tahoma"/>
            <family val="2"/>
          </rPr>
          <t xml:space="preserve">Ar-Go-Na 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A1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FH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soft tissue AB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>.</t>
        </r>
      </text>
    </comment>
    <comment ref="H13" authorId="2" shapeId="0" xr:uid="{00000000-0006-0000-0000-000028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AB plane</t>
        </r>
        <r>
          <rPr>
            <b/>
            <sz val="9"/>
            <color rgb="FF000000"/>
            <rFont val="돋움"/>
            <family val="2"/>
            <charset val="129"/>
          </rPr>
          <t>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각</t>
        </r>
        <r>
          <rPr>
            <b/>
            <sz val="9"/>
            <color rgb="FF000000"/>
            <rFont val="Tahoma"/>
            <family val="2"/>
          </rPr>
          <t>.</t>
        </r>
      </text>
    </comment>
    <comment ref="P13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Lower gonial angle:
</t>
        </r>
        <r>
          <rPr>
            <sz val="9"/>
            <color rgb="FF000000"/>
            <rFont val="Tahoma"/>
            <family val="2"/>
          </rPr>
          <t xml:space="preserve">Na- Go- Me 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A14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AB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E14" authorId="3" shapeId="0" xr:uid="{00000000-0006-0000-0000-00002B000000}">
      <text>
        <r>
          <rPr>
            <b/>
            <sz val="9"/>
            <color rgb="FF000000"/>
            <rFont val="Tahoma"/>
            <family val="2"/>
          </rPr>
          <t xml:space="preserve">head ruler
</t>
        </r>
        <r>
          <rPr>
            <b/>
            <sz val="9"/>
            <color rgb="FF000000"/>
            <rFont val="Tahoma"/>
            <family val="2"/>
          </rPr>
          <t>ceph.</t>
        </r>
        <r>
          <rPr>
            <b/>
            <sz val="9"/>
            <color rgb="FF000000"/>
            <rFont val="돋움"/>
            <family val="2"/>
            <charset val="129"/>
          </rPr>
          <t>의</t>
        </r>
        <r>
          <rPr>
            <b/>
            <sz val="9"/>
            <color rgb="FF000000"/>
            <rFont val="Tahoma"/>
            <family val="2"/>
          </rPr>
          <t xml:space="preserve"> head ruler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  <r>
          <rPr>
            <b/>
            <sz val="9"/>
            <color rgb="FF000000"/>
            <rFont val="Tahoma"/>
            <family val="2"/>
          </rPr>
          <t xml:space="preserve">.( </t>
        </r>
        <r>
          <rPr>
            <b/>
            <sz val="9"/>
            <color rgb="FF000000"/>
            <rFont val="돋움"/>
            <family val="2"/>
            <charset val="129"/>
          </rPr>
          <t>예</t>
        </r>
        <r>
          <rPr>
            <b/>
            <sz val="9"/>
            <color rgb="FF000000"/>
            <rFont val="Tahoma"/>
            <family val="2"/>
          </rPr>
          <t xml:space="preserve">. 25mm </t>
        </r>
        <r>
          <rPr>
            <b/>
            <sz val="9"/>
            <color rgb="FF000000"/>
            <rFont val="돋움"/>
            <family val="2"/>
            <charset val="129"/>
          </rPr>
          <t>또는</t>
        </r>
        <r>
          <rPr>
            <b/>
            <sz val="9"/>
            <color rgb="FF000000"/>
            <rFont val="Tahoma"/>
            <family val="2"/>
          </rPr>
          <t xml:space="preserve"> 30mm)</t>
        </r>
      </text>
    </comment>
    <comment ref="F14" authorId="3" shapeId="0" xr:uid="{00000000-0006-0000-0000-00002C000000}">
      <text>
        <r>
          <rPr>
            <b/>
            <sz val="9"/>
            <color rgb="FF000000"/>
            <rFont val="Tahoma"/>
            <family val="2"/>
          </rPr>
          <t xml:space="preserve">head ruler </t>
        </r>
        <r>
          <rPr>
            <b/>
            <sz val="9"/>
            <color rgb="FF000000"/>
            <rFont val="돋움"/>
            <family val="2"/>
            <charset val="129"/>
          </rPr>
          <t>정해진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길이를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실측한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값</t>
        </r>
        <r>
          <rPr>
            <b/>
            <sz val="9"/>
            <color rgb="FF000000"/>
            <rFont val="Tahoma"/>
            <family val="2"/>
          </rPr>
          <t xml:space="preserve">( </t>
        </r>
        <r>
          <rPr>
            <b/>
            <sz val="9"/>
            <color rgb="FF000000"/>
            <rFont val="돋움"/>
            <family val="2"/>
            <charset val="129"/>
          </rPr>
          <t>포토샵으로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측정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또는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자를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이용한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실측</t>
        </r>
        <r>
          <rPr>
            <b/>
            <sz val="9"/>
            <color rgb="FF000000"/>
            <rFont val="Tahoma"/>
            <family val="2"/>
          </rPr>
          <t>)</t>
        </r>
      </text>
    </comment>
    <comment ref="H14" authorId="2" shapeId="0" xr:uid="{00000000-0006-0000-0000-00002D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수직이면서</t>
        </r>
        <r>
          <rPr>
            <b/>
            <sz val="9"/>
            <color rgb="FF000000"/>
            <rFont val="Tahoma"/>
            <family val="2"/>
          </rPr>
          <t xml:space="preserve"> Nasion</t>
        </r>
        <r>
          <rPr>
            <b/>
            <sz val="9"/>
            <color rgb="FF000000"/>
            <rFont val="돋움"/>
            <family val="2"/>
            <charset val="129"/>
          </rPr>
          <t>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지나는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선과</t>
        </r>
        <r>
          <rPr>
            <b/>
            <sz val="9"/>
            <color rgb="FF000000"/>
            <rFont val="Tahoma"/>
            <family val="2"/>
          </rPr>
          <t xml:space="preserve"> A-point</t>
        </r>
        <r>
          <rPr>
            <b/>
            <sz val="9"/>
            <color rgb="FF000000"/>
            <rFont val="돋움"/>
            <family val="2"/>
            <charset val="129"/>
          </rPr>
          <t>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최단길이</t>
        </r>
      </text>
    </comment>
    <comment ref="P14" authorId="0" shapeId="0" xr:uid="{00000000-0006-0000-0000-00002E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saddle angle:
</t>
        </r>
        <r>
          <rPr>
            <sz val="9"/>
            <color rgb="FF000000"/>
            <rFont val="Tahoma"/>
            <family val="2"/>
          </rPr>
          <t xml:space="preserve">Na-S-Ar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A15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palatal plane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AB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2"/>
            <charset val="129"/>
          </rPr>
          <t>하후방각</t>
        </r>
        <r>
          <rPr>
            <sz val="9"/>
            <color rgb="FF000000"/>
            <rFont val="Tahoma"/>
            <family val="2"/>
          </rPr>
          <t>)</t>
        </r>
      </text>
    </comment>
    <comment ref="H15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Y-axis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전하방각</t>
        </r>
      </text>
    </comment>
    <comment ref="P15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UIOP&gt;Upper incisor (</t>
        </r>
        <r>
          <rPr>
            <sz val="9"/>
            <color rgb="FF000000"/>
            <rFont val="돋움"/>
            <family val="2"/>
            <charset val="129"/>
          </rPr>
          <t>후상방각</t>
        </r>
        <r>
          <rPr>
            <sz val="9"/>
            <color rgb="FF000000"/>
            <rFont val="Tahoma"/>
            <family val="2"/>
          </rPr>
          <t>)</t>
        </r>
      </text>
    </comment>
    <comment ref="A16" authorId="0" shapeId="0" xr:uid="{00000000-0006-0000-0000-000032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MAB+PPA</t>
        </r>
      </text>
    </comment>
    <comment ref="E16" authorId="2" shapeId="0" xr:uid="{00000000-0006-0000-0000-000033000000}">
      <text>
        <r>
          <rPr>
            <b/>
            <sz val="9"/>
            <color rgb="FF000000"/>
            <rFont val="돋움"/>
            <family val="2"/>
            <charset val="129"/>
          </rPr>
          <t>포토샵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프로그램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또는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실제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자를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이용하여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실측한</t>
        </r>
        <r>
          <rPr>
            <b/>
            <sz val="9"/>
            <color rgb="FF000000"/>
            <rFont val="돋움"/>
            <family val="2"/>
            <charset val="129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값</t>
        </r>
        <r>
          <rPr>
            <b/>
            <sz val="9"/>
            <color rgb="FF000000"/>
            <rFont val="돋움"/>
            <family val="2"/>
            <charset val="129"/>
          </rPr>
          <t>.</t>
        </r>
      </text>
    </comment>
    <comment ref="F16" authorId="2" shapeId="0" xr:uid="{00000000-0006-0000-0000-000034000000}">
      <text>
        <r>
          <rPr>
            <b/>
            <sz val="9"/>
            <color indexed="81"/>
            <rFont val="Tahoma"/>
            <family val="2"/>
          </rPr>
          <t>head ruler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값을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보정한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값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자동게산됨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H16" authorId="2" shapeId="0" xr:uid="{00000000-0006-0000-0000-000035000000}">
      <text>
        <r>
          <rPr>
            <b/>
            <sz val="9"/>
            <color rgb="FF000000"/>
            <rFont val="Tahoma"/>
            <family val="2"/>
          </rPr>
          <t>Na- sella -basion</t>
        </r>
        <r>
          <rPr>
            <b/>
            <sz val="9"/>
            <color rgb="FF000000"/>
            <rFont val="돋움"/>
            <family val="2"/>
            <charset val="129"/>
          </rPr>
          <t>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각</t>
        </r>
      </text>
    </comment>
    <comment ref="P16" authorId="0" shapeId="0" xr:uid="{00000000-0006-0000-0000-000036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Mn.plane&lt;LOP</t>
        </r>
      </text>
    </comment>
    <comment ref="A17" authorId="0" shapeId="0" xr:uid="{00000000-0006-0000-0000-000037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Y-axis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전하방각</t>
        </r>
      </text>
    </comment>
    <comment ref="D17" authorId="2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Na-S </t>
        </r>
        <r>
          <rPr>
            <b/>
            <sz val="9"/>
            <color indexed="81"/>
            <rFont val="돋움"/>
            <family val="3"/>
            <charset val="129"/>
          </rPr>
          <t>길이</t>
        </r>
      </text>
    </comment>
    <comment ref="H17" authorId="0" shapeId="0" xr:uid="{00000000-0006-0000-0000-000039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saddle angle:
</t>
        </r>
        <r>
          <rPr>
            <sz val="9"/>
            <color rgb="FF000000"/>
            <rFont val="Tahoma"/>
            <family val="2"/>
          </rPr>
          <t xml:space="preserve">Na-S-Ar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</text>
    </comment>
    <comment ref="P17" authorId="2" shapeId="0" xr:uid="{00000000-0006-0000-0000-00003A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sella-ANS </t>
        </r>
        <r>
          <rPr>
            <b/>
            <sz val="9"/>
            <color rgb="FF000000"/>
            <rFont val="돋움"/>
            <family val="2"/>
            <charset val="129"/>
          </rPr>
          <t>가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전하방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각</t>
        </r>
      </text>
    </comment>
    <comment ref="A18" authorId="0" shapeId="0" xr:uid="{00000000-0006-0000-0000-00003B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Lop&lt;Y-axis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후상방각</t>
        </r>
      </text>
    </comment>
    <comment ref="D18" authorId="2" shapeId="0" xr:uid="{00000000-0006-0000-0000-00003C000000}">
      <text>
        <r>
          <rPr>
            <sz val="9"/>
            <color rgb="FF000000"/>
            <rFont val="Tahoma"/>
            <family val="2"/>
          </rPr>
          <t xml:space="preserve">constructed Go 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Me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</text>
    </comment>
    <comment ref="H18" authorId="0" shapeId="0" xr:uid="{00000000-0006-0000-0000-00003D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Ant. Cranial base angle:S-N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FH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전방각</t>
        </r>
        <r>
          <rPr>
            <sz val="9"/>
            <color rgb="FF000000"/>
            <rFont val="Tahoma"/>
            <family val="2"/>
          </rPr>
          <t>.</t>
        </r>
      </text>
    </comment>
    <comment ref="P18" authorId="2" shapeId="0" xr:uid="{00000000-0006-0000-0000-00003E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Sella -Porion</t>
        </r>
        <r>
          <rPr>
            <b/>
            <sz val="9"/>
            <color rgb="FF000000"/>
            <rFont val="돋움"/>
            <family val="2"/>
            <charset val="129"/>
          </rPr>
          <t>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후하방각</t>
        </r>
      </text>
    </comment>
    <comment ref="A19" authorId="0" shapeId="0" xr:uid="{00000000-0006-0000-0000-00003F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Ant. Facial height:Na-Me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</text>
    </comment>
    <comment ref="D19" authorId="2" shapeId="0" xr:uid="{00000000-0006-0000-0000-000040000000}">
      <text>
        <r>
          <rPr>
            <b/>
            <sz val="9"/>
            <color rgb="FF000000"/>
            <rFont val="Tahoma"/>
            <family val="2"/>
          </rPr>
          <t>Na to Me ( antomic)</t>
        </r>
      </text>
    </comment>
    <comment ref="H19" authorId="0" shapeId="0" xr:uid="{00000000-0006-0000-0000-000041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FMA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PMA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차이</t>
        </r>
        <r>
          <rPr>
            <sz val="9"/>
            <color rgb="FF000000"/>
            <rFont val="Tahoma"/>
            <family val="2"/>
          </rPr>
          <t>.(FMA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크면</t>
        </r>
        <r>
          <rPr>
            <sz val="9"/>
            <color rgb="FF000000"/>
            <rFont val="Tahoma"/>
            <family val="2"/>
          </rPr>
          <t xml:space="preserve"> +)</t>
        </r>
      </text>
    </comment>
    <comment ref="P19" authorId="2" shapeId="0" xr:uid="{00000000-0006-0000-0000-000042000000}">
      <text>
        <r>
          <rPr>
            <b/>
            <sz val="9"/>
            <color rgb="FF000000"/>
            <rFont val="Tahoma"/>
            <family val="2"/>
          </rPr>
          <t xml:space="preserve">Na-s 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S- basion </t>
        </r>
        <r>
          <rPr>
            <b/>
            <sz val="9"/>
            <color rgb="FF000000"/>
            <rFont val="돋움"/>
            <family val="2"/>
            <charset val="129"/>
          </rPr>
          <t>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전하방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각</t>
        </r>
      </text>
    </comment>
    <comment ref="A20" authorId="0" shapeId="0" xr:uid="{00000000-0006-0000-0000-000043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Post. Facial height: S-Go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</text>
    </comment>
    <comment ref="D20" authorId="2" shapeId="0" xr:uid="{00000000-0006-0000-0000-000044000000}">
      <text>
        <r>
          <rPr>
            <b/>
            <sz val="9"/>
            <color indexed="81"/>
            <rFont val="Tahoma"/>
            <family val="2"/>
          </rPr>
          <t>Post. Facial height: S-Go</t>
        </r>
        <r>
          <rPr>
            <b/>
            <sz val="9"/>
            <color indexed="81"/>
            <rFont val="돋움"/>
            <family val="3"/>
            <charset val="129"/>
          </rPr>
          <t>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길이</t>
        </r>
      </text>
    </comment>
    <comment ref="H20" authorId="2" shapeId="0" xr:uid="{00000000-0006-0000-0000-000045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sella-ANS </t>
        </r>
        <r>
          <rPr>
            <b/>
            <sz val="9"/>
            <color rgb="FF000000"/>
            <rFont val="돋움"/>
            <family val="2"/>
            <charset val="129"/>
          </rPr>
          <t>가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전하방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각</t>
        </r>
      </text>
    </comment>
    <comment ref="P20" authorId="2" shapeId="0" xr:uid="{00000000-0006-0000-0000-000046000000}">
      <text>
        <r>
          <rPr>
            <b/>
            <sz val="9"/>
            <color rgb="FF000000"/>
            <rFont val="Tahoma"/>
            <family val="2"/>
          </rPr>
          <t>functional occ. Plane</t>
        </r>
        <r>
          <rPr>
            <b/>
            <sz val="9"/>
            <color rgb="FF000000"/>
            <rFont val="돋움"/>
            <family val="2"/>
            <charset val="129"/>
          </rPr>
          <t>에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대한</t>
        </r>
        <r>
          <rPr>
            <b/>
            <sz val="9"/>
            <color rgb="FF000000"/>
            <rFont val="Tahoma"/>
            <family val="2"/>
          </rPr>
          <t xml:space="preserve"> OB</t>
        </r>
      </text>
    </comment>
    <comment ref="A21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PFH/AFH*100(%)</t>
        </r>
      </text>
    </comment>
    <comment ref="D21" authorId="2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Lower lip </t>
        </r>
        <r>
          <rPr>
            <b/>
            <sz val="9"/>
            <color indexed="81"/>
            <rFont val="돋움"/>
            <family val="3"/>
            <charset val="129"/>
          </rPr>
          <t>최전방점에서</t>
        </r>
        <r>
          <rPr>
            <b/>
            <sz val="9"/>
            <color indexed="81"/>
            <rFont val="Tahoma"/>
            <family val="2"/>
          </rPr>
          <t xml:space="preserve"> E-line </t>
        </r>
        <r>
          <rPr>
            <b/>
            <sz val="9"/>
            <color indexed="81"/>
            <rFont val="돋움"/>
            <family val="3"/>
            <charset val="129"/>
          </rPr>
          <t>까지의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거리</t>
        </r>
      </text>
    </comment>
    <comment ref="H21" authorId="2" shapeId="0" xr:uid="{00000000-0006-0000-0000-000049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Sella -Porion</t>
        </r>
        <r>
          <rPr>
            <b/>
            <sz val="9"/>
            <color rgb="FF000000"/>
            <rFont val="돋움"/>
            <family val="2"/>
            <charset val="129"/>
          </rPr>
          <t>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후하방각</t>
        </r>
      </text>
    </comment>
    <comment ref="P21" authorId="2" shapeId="0" xr:uid="{00000000-0006-0000-0000-00004A000000}">
      <text>
        <r>
          <rPr>
            <b/>
            <sz val="9"/>
            <color rgb="FF000000"/>
            <rFont val="Tahoma"/>
            <family val="2"/>
          </rPr>
          <t>functional occ. Plane</t>
        </r>
        <r>
          <rPr>
            <b/>
            <sz val="9"/>
            <color rgb="FF000000"/>
            <rFont val="돋움"/>
            <family val="2"/>
            <charset val="129"/>
          </rPr>
          <t>에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대한</t>
        </r>
        <r>
          <rPr>
            <b/>
            <sz val="9"/>
            <color rgb="FF000000"/>
            <rFont val="Tahoma"/>
            <family val="2"/>
          </rPr>
          <t xml:space="preserve"> OJ</t>
        </r>
      </text>
    </comment>
    <comment ref="A22" authorId="0" shapeId="0" xr:uid="{00000000-0006-0000-0000-00004B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Mn.body length(Curpus length): Go-Me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  <r>
          <rPr>
            <sz val="9"/>
            <color rgb="FF000000"/>
            <rFont val="Tahoma"/>
            <family val="2"/>
          </rPr>
          <t>.</t>
        </r>
      </text>
    </comment>
    <comment ref="D22" authorId="2" shapeId="0" xr:uid="{00000000-0006-0000-0000-00004C000000}">
      <text>
        <r>
          <rPr>
            <b/>
            <sz val="9"/>
            <color indexed="81"/>
            <rFont val="Tahoma"/>
            <family val="2"/>
          </rPr>
          <t>Ar - Go.</t>
        </r>
        <r>
          <rPr>
            <b/>
            <sz val="9"/>
            <color indexed="81"/>
            <rFont val="돋움"/>
            <family val="3"/>
            <charset val="129"/>
          </rPr>
          <t>길이</t>
        </r>
        <r>
          <rPr>
            <b/>
            <sz val="9"/>
            <color indexed="81"/>
            <rFont val="Tahoma"/>
            <family val="2"/>
          </rPr>
          <t xml:space="preserve"> (constructed Go.)</t>
        </r>
      </text>
    </comment>
    <comment ref="H22" authorId="2" shapeId="0" xr:uid="{00000000-0006-0000-0000-00004D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Sella-Ba</t>
        </r>
        <r>
          <rPr>
            <b/>
            <sz val="9"/>
            <color rgb="FF000000"/>
            <rFont val="돋움"/>
            <family val="2"/>
            <charset val="129"/>
          </rPr>
          <t>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이루는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후하방각</t>
        </r>
      </text>
    </comment>
    <comment ref="P22" authorId="0" shapeId="0" xr:uid="{00000000-0006-0000-0000-00004E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nose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기저부와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상순이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.</t>
        </r>
      </text>
    </comment>
    <comment ref="A23" authorId="0" shapeId="0" xr:uid="{00000000-0006-0000-0000-00004F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Ant. Cranial base length:S-Nasion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  <r>
          <rPr>
            <sz val="9"/>
            <color rgb="FF000000"/>
            <rFont val="Tahoma"/>
            <family val="2"/>
          </rPr>
          <t>.</t>
        </r>
      </text>
    </comment>
    <comment ref="D23" authorId="2" shapeId="0" xr:uid="{00000000-0006-0000-0000-000050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수직이면서</t>
        </r>
        <r>
          <rPr>
            <b/>
            <sz val="9"/>
            <color rgb="FF000000"/>
            <rFont val="Tahoma"/>
            <family val="2"/>
          </rPr>
          <t xml:space="preserve"> Nasion</t>
        </r>
        <r>
          <rPr>
            <b/>
            <sz val="9"/>
            <color rgb="FF000000"/>
            <rFont val="돋움"/>
            <family val="2"/>
            <charset val="129"/>
          </rPr>
          <t>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지나는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선과</t>
        </r>
        <r>
          <rPr>
            <b/>
            <sz val="9"/>
            <color rgb="FF000000"/>
            <rFont val="Tahoma"/>
            <family val="2"/>
          </rPr>
          <t xml:space="preserve"> A-point</t>
        </r>
        <r>
          <rPr>
            <b/>
            <sz val="9"/>
            <color rgb="FF000000"/>
            <rFont val="돋움"/>
            <family val="2"/>
            <charset val="129"/>
          </rPr>
          <t>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최단길이</t>
        </r>
      </text>
    </comment>
    <comment ref="H23" authorId="0" shapeId="0" xr:uid="{00000000-0006-0000-0000-000051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Post. Cranial base angle: S-Ar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FH</t>
        </r>
        <r>
          <rPr>
            <sz val="9"/>
            <color rgb="FF000000"/>
            <rFont val="돋움"/>
            <family val="2"/>
            <charset val="129"/>
          </rPr>
          <t>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후방각</t>
        </r>
        <r>
          <rPr>
            <sz val="9"/>
            <color rgb="FF000000"/>
            <rFont val="Tahoma"/>
            <family val="2"/>
          </rPr>
          <t>.</t>
        </r>
      </text>
    </comment>
    <comment ref="P23" authorId="3" shapeId="0" xr:uid="{00000000-0006-0000-0000-000052000000}">
      <text>
        <r>
          <rPr>
            <b/>
            <sz val="9"/>
            <color rgb="FF000000"/>
            <rFont val="Tahoma"/>
            <family val="2"/>
          </rPr>
          <t xml:space="preserve">head ruler
</t>
        </r>
        <r>
          <rPr>
            <b/>
            <sz val="9"/>
            <color rgb="FF000000"/>
            <rFont val="Tahoma"/>
            <family val="2"/>
          </rPr>
          <t>ceph.</t>
        </r>
        <r>
          <rPr>
            <b/>
            <sz val="9"/>
            <color rgb="FF000000"/>
            <rFont val="돋움"/>
            <family val="2"/>
            <charset val="129"/>
          </rPr>
          <t>의</t>
        </r>
        <r>
          <rPr>
            <b/>
            <sz val="9"/>
            <color rgb="FF000000"/>
            <rFont val="Tahoma"/>
            <family val="2"/>
          </rPr>
          <t xml:space="preserve"> head ruler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  <r>
          <rPr>
            <b/>
            <sz val="9"/>
            <color rgb="FF000000"/>
            <rFont val="Tahoma"/>
            <family val="2"/>
          </rPr>
          <t xml:space="preserve">.( </t>
        </r>
        <r>
          <rPr>
            <b/>
            <sz val="9"/>
            <color rgb="FF000000"/>
            <rFont val="돋움"/>
            <family val="2"/>
            <charset val="129"/>
          </rPr>
          <t>예</t>
        </r>
        <r>
          <rPr>
            <b/>
            <sz val="9"/>
            <color rgb="FF000000"/>
            <rFont val="Tahoma"/>
            <family val="2"/>
          </rPr>
          <t xml:space="preserve">. 25mm </t>
        </r>
        <r>
          <rPr>
            <b/>
            <sz val="9"/>
            <color rgb="FF000000"/>
            <rFont val="돋움"/>
            <family val="2"/>
            <charset val="129"/>
          </rPr>
          <t>또는</t>
        </r>
        <r>
          <rPr>
            <b/>
            <sz val="9"/>
            <color rgb="FF000000"/>
            <rFont val="Tahoma"/>
            <family val="2"/>
          </rPr>
          <t xml:space="preserve"> 30mm)</t>
        </r>
      </text>
    </comment>
    <comment ref="A24" authorId="0" shapeId="0" xr:uid="{00000000-0006-0000-0000-000053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Corpus length</t>
        </r>
        <r>
          <rPr>
            <sz val="9"/>
            <color rgb="FF000000"/>
            <rFont val="돋움"/>
            <family val="2"/>
            <charset val="129"/>
          </rPr>
          <t>에서</t>
        </r>
        <r>
          <rPr>
            <sz val="9"/>
            <color rgb="FF000000"/>
            <rFont val="Tahoma"/>
            <family val="2"/>
          </rPr>
          <t xml:space="preserve"> ACBL</t>
        </r>
        <r>
          <rPr>
            <sz val="9"/>
            <color rgb="FF000000"/>
            <rFont val="돋움"/>
            <family val="2"/>
            <charset val="129"/>
          </rPr>
          <t>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뺀값</t>
        </r>
        <r>
          <rPr>
            <sz val="9"/>
            <color rgb="FF000000"/>
            <rFont val="Tahoma"/>
            <family val="2"/>
          </rPr>
          <t>.</t>
        </r>
      </text>
    </comment>
    <comment ref="D24" authorId="2" shapeId="0" xr:uid="{00000000-0006-0000-0000-000054000000}">
      <text>
        <r>
          <rPr>
            <b/>
            <sz val="9"/>
            <color indexed="81"/>
            <rFont val="Tahoma"/>
            <family val="2"/>
          </rPr>
          <t xml:space="preserve">ANS - PNS </t>
        </r>
        <r>
          <rPr>
            <b/>
            <sz val="9"/>
            <color indexed="81"/>
            <rFont val="돋움"/>
            <family val="3"/>
            <charset val="129"/>
          </rPr>
          <t>길이</t>
        </r>
      </text>
    </comment>
    <comment ref="H24" authorId="0" shapeId="0" xr:uid="{00000000-0006-0000-0000-000055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Sella to Porion </t>
        </r>
        <r>
          <rPr>
            <sz val="9"/>
            <color rgb="FF000000"/>
            <rFont val="돋움"/>
            <family val="2"/>
            <charset val="129"/>
          </rPr>
          <t>거리</t>
        </r>
      </text>
    </comment>
    <comment ref="P24" authorId="3" shapeId="0" xr:uid="{00000000-0006-0000-0000-000056000000}">
      <text>
        <r>
          <rPr>
            <b/>
            <sz val="9"/>
            <color rgb="FF000000"/>
            <rFont val="Tahoma"/>
            <family val="2"/>
          </rPr>
          <t xml:space="preserve">head ruler </t>
        </r>
        <r>
          <rPr>
            <b/>
            <sz val="9"/>
            <color rgb="FF000000"/>
            <rFont val="돋움"/>
            <family val="2"/>
            <charset val="129"/>
          </rPr>
          <t>정해진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길이를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실측한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값</t>
        </r>
        <r>
          <rPr>
            <b/>
            <sz val="9"/>
            <color rgb="FF000000"/>
            <rFont val="Tahoma"/>
            <family val="2"/>
          </rPr>
          <t xml:space="preserve">( </t>
        </r>
        <r>
          <rPr>
            <b/>
            <sz val="9"/>
            <color rgb="FF000000"/>
            <rFont val="돋움"/>
            <family val="2"/>
            <charset val="129"/>
          </rPr>
          <t>포토샵으로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측정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또는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자를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이용한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실측</t>
        </r>
        <r>
          <rPr>
            <b/>
            <sz val="9"/>
            <color rgb="FF000000"/>
            <rFont val="Tahoma"/>
            <family val="2"/>
          </rPr>
          <t>)</t>
        </r>
      </text>
    </comment>
    <comment ref="A25" authorId="0" shapeId="0" xr:uid="{00000000-0006-0000-0000-000057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Upper gonial angle
</t>
        </r>
        <r>
          <rPr>
            <sz val="9"/>
            <color rgb="FF000000"/>
            <rFont val="Tahoma"/>
            <family val="2"/>
          </rPr>
          <t xml:space="preserve">Ar-Go-Na 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D25" authorId="2" shapeId="0" xr:uid="{00000000-0006-0000-0000-000058000000}">
      <text>
        <r>
          <rPr>
            <sz val="9"/>
            <color indexed="81"/>
            <rFont val="Tahoma"/>
            <family val="2"/>
          </rPr>
          <t xml:space="preserve">Se-Ba </t>
        </r>
        <r>
          <rPr>
            <sz val="9"/>
            <color indexed="81"/>
            <rFont val="돋움"/>
            <family val="3"/>
            <charset val="129"/>
          </rPr>
          <t>길이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2" shapeId="0" xr:uid="{00000000-0006-0000-0000-000059000000}">
      <text>
        <r>
          <rPr>
            <b/>
            <sz val="9"/>
            <color rgb="FF000000"/>
            <rFont val="Tahoma"/>
            <family val="2"/>
          </rPr>
          <t xml:space="preserve">Se-Ba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</text>
    </comment>
    <comment ref="P25" authorId="2" shapeId="0" xr:uid="{00000000-0006-0000-0000-00005A000000}">
      <text>
        <r>
          <rPr>
            <b/>
            <sz val="9"/>
            <color rgb="FF000000"/>
            <rFont val="Tahoma"/>
            <family val="2"/>
          </rPr>
          <t xml:space="preserve">Na-S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</text>
    </comment>
    <comment ref="A26" authorId="0" shapeId="0" xr:uid="{00000000-0006-0000-0000-00005B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Lower gonial angle:
</t>
        </r>
        <r>
          <rPr>
            <sz val="9"/>
            <color rgb="FF000000"/>
            <rFont val="Tahoma"/>
            <family val="2"/>
          </rPr>
          <t xml:space="preserve">Na- Go- Me 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D26" authorId="0" shapeId="0" xr:uid="{00000000-0006-0000-0000-00005C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Sella to Porion </t>
        </r>
        <r>
          <rPr>
            <sz val="9"/>
            <color rgb="FF000000"/>
            <rFont val="돋움"/>
            <family val="2"/>
            <charset val="129"/>
          </rPr>
          <t>거리</t>
        </r>
      </text>
    </comment>
    <comment ref="H26" authorId="2" shapeId="0" xr:uid="{00000000-0006-0000-0000-00005D000000}">
      <text>
        <r>
          <rPr>
            <b/>
            <sz val="9"/>
            <color rgb="FF000000"/>
            <rFont val="Tahoma"/>
            <family val="2"/>
          </rPr>
          <t>Ar - Go.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  <r>
          <rPr>
            <b/>
            <sz val="9"/>
            <color rgb="FF000000"/>
            <rFont val="Tahoma"/>
            <family val="2"/>
          </rPr>
          <t xml:space="preserve"> (constructed Go.)</t>
        </r>
      </text>
    </comment>
    <comment ref="P26" authorId="2" shapeId="0" xr:uid="{00000000-0006-0000-0000-00005E000000}">
      <text>
        <r>
          <rPr>
            <sz val="9"/>
            <color rgb="FF000000"/>
            <rFont val="Tahoma"/>
            <family val="2"/>
          </rPr>
          <t xml:space="preserve">constructed Go 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Me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</text>
    </comment>
    <comment ref="A27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saddle angle:
Na-S-Ar </t>
        </r>
        <r>
          <rPr>
            <sz val="9"/>
            <color indexed="81"/>
            <rFont val="돋움"/>
            <family val="3"/>
            <charset val="129"/>
          </rPr>
          <t>이루는 각</t>
        </r>
      </text>
    </comment>
    <comment ref="H27" authorId="0" shapeId="0" xr:uid="{00000000-0006-0000-0000-000060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PFH/AFH*100(%)</t>
        </r>
      </text>
    </comment>
    <comment ref="P27" authorId="2" shapeId="0" xr:uid="{00000000-0006-0000-0000-000061000000}">
      <text>
        <r>
          <rPr>
            <b/>
            <sz val="9"/>
            <color rgb="FF000000"/>
            <rFont val="Tahoma"/>
            <family val="2"/>
          </rPr>
          <t>Na to Me ( antomic)</t>
        </r>
      </text>
    </comment>
    <comment ref="A28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Ant. Cranial base angle:S-N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FH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전방각</t>
        </r>
        <r>
          <rPr>
            <sz val="9"/>
            <color indexed="81"/>
            <rFont val="Tahoma"/>
            <family val="2"/>
          </rPr>
          <t>.</t>
        </r>
      </text>
    </comment>
    <comment ref="C28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Ant.cranial base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Mn. Plane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 각.</t>
        </r>
      </text>
    </comment>
    <comment ref="H28" authorId="0" shapeId="0" xr:uid="{00000000-0006-0000-0000-000064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Ant. Cranial base length:S-Nasion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  <r>
          <rPr>
            <sz val="9"/>
            <color rgb="FF000000"/>
            <rFont val="Tahoma"/>
            <family val="2"/>
          </rPr>
          <t>.</t>
        </r>
      </text>
    </comment>
    <comment ref="P28" authorId="2" shapeId="0" xr:uid="{00000000-0006-0000-0000-000065000000}">
      <text>
        <r>
          <rPr>
            <b/>
            <sz val="9"/>
            <color rgb="FF000000"/>
            <rFont val="Tahoma"/>
            <family val="2"/>
          </rPr>
          <t>Post. Facial height: S-Go</t>
        </r>
        <r>
          <rPr>
            <b/>
            <sz val="9"/>
            <color rgb="FF000000"/>
            <rFont val="돋움"/>
            <family val="2"/>
            <charset val="129"/>
          </rPr>
          <t>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</text>
    </comment>
    <comment ref="A29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Post. Cranial base angle: S-Ar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FH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후방각</t>
        </r>
        <r>
          <rPr>
            <sz val="9"/>
            <color indexed="81"/>
            <rFont val="Tahoma"/>
            <family val="2"/>
          </rPr>
          <t>.</t>
        </r>
      </text>
    </comment>
    <comment ref="H29" authorId="2" shapeId="0" xr:uid="{00000000-0006-0000-0000-000067000000}">
      <text>
        <r>
          <rPr>
            <b/>
            <sz val="9"/>
            <color rgb="FF000000"/>
            <rFont val="Tahoma"/>
            <family val="2"/>
          </rPr>
          <t xml:space="preserve">ANS - PNS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</text>
    </comment>
    <comment ref="P29" authorId="2" shapeId="0" xr:uid="{00000000-0006-0000-0000-000068000000}">
      <text>
        <r>
          <rPr>
            <b/>
            <sz val="9"/>
            <color rgb="FF000000"/>
            <rFont val="Tahoma"/>
            <family val="2"/>
          </rPr>
          <t xml:space="preserve">Lower lip </t>
        </r>
        <r>
          <rPr>
            <b/>
            <sz val="9"/>
            <color rgb="FF000000"/>
            <rFont val="돋움"/>
            <family val="2"/>
            <charset val="129"/>
          </rPr>
          <t>최전방점에서</t>
        </r>
        <r>
          <rPr>
            <b/>
            <sz val="9"/>
            <color rgb="FF000000"/>
            <rFont val="Tahoma"/>
            <family val="2"/>
          </rPr>
          <t xml:space="preserve"> E-line </t>
        </r>
        <r>
          <rPr>
            <b/>
            <sz val="9"/>
            <color rgb="FF000000"/>
            <rFont val="돋움"/>
            <family val="2"/>
            <charset val="129"/>
          </rPr>
          <t>까지의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거리</t>
        </r>
      </text>
    </comment>
    <comment ref="A30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FH &gt;Upper incisor (</t>
        </r>
        <r>
          <rPr>
            <sz val="9"/>
            <color indexed="81"/>
            <rFont val="돋움"/>
            <family val="3"/>
            <charset val="129"/>
          </rPr>
          <t>전하방각</t>
        </r>
        <r>
          <rPr>
            <sz val="9"/>
            <color indexed="81"/>
            <rFont val="Tahoma"/>
            <family val="2"/>
          </rPr>
          <t>)</t>
        </r>
      </text>
    </comment>
    <comment ref="H30" authorId="0" shapeId="0" xr:uid="{00000000-0006-0000-0000-00006A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Mn.body length(Curpus length): Go-Me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길이</t>
        </r>
        <r>
          <rPr>
            <sz val="9"/>
            <color rgb="FF000000"/>
            <rFont val="Tahoma"/>
            <family val="2"/>
          </rPr>
          <t>.</t>
        </r>
      </text>
    </comment>
    <comment ref="P30" authorId="2" shapeId="0" xr:uid="{00000000-0006-0000-0000-00006B000000}">
      <text>
        <r>
          <rPr>
            <b/>
            <sz val="9"/>
            <color rgb="FF000000"/>
            <rFont val="Tahoma"/>
            <family val="2"/>
          </rPr>
          <t>Ar - Go.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  <r>
          <rPr>
            <b/>
            <sz val="9"/>
            <color rgb="FF000000"/>
            <rFont val="Tahoma"/>
            <family val="2"/>
          </rPr>
          <t xml:space="preserve"> (constructed Go.)</t>
        </r>
      </text>
    </comment>
    <comment ref="A31" authorId="0" shapeId="0" xr:uid="{00000000-0006-0000-0000-00006C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UIOP&gt;Upper incisor (</t>
        </r>
        <r>
          <rPr>
            <sz val="9"/>
            <color rgb="FF000000"/>
            <rFont val="돋움"/>
            <family val="2"/>
            <charset val="129"/>
          </rPr>
          <t>후상방각</t>
        </r>
        <r>
          <rPr>
            <sz val="9"/>
            <color rgb="FF000000"/>
            <rFont val="Tahoma"/>
            <family val="2"/>
          </rPr>
          <t>)</t>
        </r>
      </text>
    </comment>
    <comment ref="H31" authorId="0" shapeId="0" xr:uid="{00000000-0006-0000-0000-00006D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Corpus length</t>
        </r>
        <r>
          <rPr>
            <sz val="9"/>
            <color rgb="FF000000"/>
            <rFont val="돋움"/>
            <family val="2"/>
            <charset val="129"/>
          </rPr>
          <t>에서</t>
        </r>
        <r>
          <rPr>
            <sz val="9"/>
            <color rgb="FF000000"/>
            <rFont val="Tahoma"/>
            <family val="2"/>
          </rPr>
          <t xml:space="preserve"> ACBL</t>
        </r>
        <r>
          <rPr>
            <sz val="9"/>
            <color rgb="FF000000"/>
            <rFont val="돋움"/>
            <family val="2"/>
            <charset val="129"/>
          </rPr>
          <t>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뺀값</t>
        </r>
        <r>
          <rPr>
            <sz val="9"/>
            <color rgb="FF000000"/>
            <rFont val="Tahoma"/>
            <family val="2"/>
          </rPr>
          <t>.</t>
        </r>
      </text>
    </comment>
    <comment ref="P31" authorId="2" shapeId="0" xr:uid="{00000000-0006-0000-0000-00006E000000}">
      <text>
        <r>
          <rPr>
            <b/>
            <sz val="9"/>
            <color rgb="FF000000"/>
            <rFont val="Tahoma"/>
            <family val="2"/>
          </rPr>
          <t>FH</t>
        </r>
        <r>
          <rPr>
            <b/>
            <sz val="9"/>
            <color rgb="FF000000"/>
            <rFont val="돋움"/>
            <family val="2"/>
            <charset val="129"/>
          </rPr>
          <t>와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수직이면서</t>
        </r>
        <r>
          <rPr>
            <b/>
            <sz val="9"/>
            <color rgb="FF000000"/>
            <rFont val="Tahoma"/>
            <family val="2"/>
          </rPr>
          <t xml:space="preserve"> Nasion</t>
        </r>
        <r>
          <rPr>
            <b/>
            <sz val="9"/>
            <color rgb="FF000000"/>
            <rFont val="돋움"/>
            <family val="2"/>
            <charset val="129"/>
          </rPr>
          <t>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지나는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선과</t>
        </r>
        <r>
          <rPr>
            <b/>
            <sz val="9"/>
            <color rgb="FF000000"/>
            <rFont val="Tahoma"/>
            <family val="2"/>
          </rPr>
          <t xml:space="preserve"> A-point</t>
        </r>
        <r>
          <rPr>
            <b/>
            <sz val="9"/>
            <color rgb="FF000000"/>
            <rFont val="돋움"/>
            <family val="2"/>
            <charset val="129"/>
          </rPr>
          <t>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최단길이</t>
        </r>
      </text>
    </comment>
    <comment ref="A32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Occ. Plane&gt; lower incisor (</t>
        </r>
        <r>
          <rPr>
            <sz val="9"/>
            <color indexed="81"/>
            <rFont val="돋움"/>
            <family val="3"/>
            <charset val="129"/>
          </rPr>
          <t>하후방각</t>
        </r>
        <r>
          <rPr>
            <sz val="9"/>
            <color indexed="81"/>
            <rFont val="Tahoma"/>
            <family val="2"/>
          </rPr>
          <t>)</t>
        </r>
      </text>
    </comment>
    <comment ref="H32" authorId="0" shapeId="0" xr:uid="{00000000-0006-0000-0000-000070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Upper gonial angle
</t>
        </r>
        <r>
          <rPr>
            <sz val="9"/>
            <color rgb="FF000000"/>
            <rFont val="Tahoma"/>
            <family val="2"/>
          </rPr>
          <t xml:space="preserve">Ar-Go-Na 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P32" authorId="2" shapeId="0" xr:uid="{00000000-0006-0000-0000-000071000000}">
      <text>
        <r>
          <rPr>
            <b/>
            <sz val="9"/>
            <color rgb="FF000000"/>
            <rFont val="Tahoma"/>
            <family val="2"/>
          </rPr>
          <t xml:space="preserve">ANS - PNS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</text>
    </comment>
    <comment ref="A33" authorId="0" shapeId="0" xr:uid="{00000000-0006-0000-0000-000072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FH&lt; LOP</t>
        </r>
      </text>
    </comment>
    <comment ref="H33" authorId="0" shapeId="0" xr:uid="{00000000-0006-0000-0000-000073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Lower gonial angle:
</t>
        </r>
        <r>
          <rPr>
            <sz val="9"/>
            <color rgb="FF000000"/>
            <rFont val="Tahoma"/>
            <family val="2"/>
          </rPr>
          <t xml:space="preserve">Na- Go- Me 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돋움"/>
            <family val="2"/>
            <charset val="129"/>
          </rPr>
          <t>.</t>
        </r>
      </text>
    </comment>
    <comment ref="P33" authorId="2" shapeId="0" xr:uid="{00000000-0006-0000-0000-000074000000}">
      <text>
        <r>
          <rPr>
            <sz val="9"/>
            <color rgb="FF000000"/>
            <rFont val="Tahoma"/>
            <family val="2"/>
          </rPr>
          <t xml:space="preserve">Se-Ba </t>
        </r>
        <r>
          <rPr>
            <sz val="9"/>
            <color rgb="FF000000"/>
            <rFont val="돋움"/>
            <family val="2"/>
            <charset val="129"/>
          </rPr>
          <t>길이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34" authorId="0" shapeId="0" xr:uid="{00000000-0006-0000-0000-000075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PP&lt;LOP</t>
        </r>
      </text>
    </comment>
    <comment ref="H34" authorId="0" shapeId="0" xr:uid="{00000000-0006-0000-0000-000076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 &gt;Upper incisor (</t>
        </r>
        <r>
          <rPr>
            <sz val="9"/>
            <color rgb="FF000000"/>
            <rFont val="돋움"/>
            <family val="2"/>
            <charset val="129"/>
          </rPr>
          <t>전하방각</t>
        </r>
        <r>
          <rPr>
            <sz val="9"/>
            <color rgb="FF000000"/>
            <rFont val="Tahoma"/>
            <family val="2"/>
          </rPr>
          <t>)</t>
        </r>
      </text>
    </comment>
    <comment ref="P34" authorId="0" shapeId="0" xr:uid="{00000000-0006-0000-0000-000077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Sella to Porion </t>
        </r>
        <r>
          <rPr>
            <sz val="9"/>
            <color rgb="FF000000"/>
            <rFont val="돋움"/>
            <family val="2"/>
            <charset val="129"/>
          </rPr>
          <t>거리</t>
        </r>
      </text>
    </comment>
    <comment ref="A35" authorId="0" shapeId="0" xr:uid="{00000000-0006-0000-0000-000078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Mn.plane&lt;LOP</t>
        </r>
      </text>
    </comment>
    <comment ref="C35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AB&lt;LOP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>(degree)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Radians</t>
        </r>
        <r>
          <rPr>
            <sz val="9"/>
            <color indexed="81"/>
            <rFont val="돋움"/>
            <family val="3"/>
            <charset val="129"/>
          </rPr>
          <t>값으로 전환.
1 rad = 180/π</t>
        </r>
      </text>
    </comment>
    <comment ref="H35" authorId="0" shapeId="0" xr:uid="{00000000-0006-0000-0000-00007A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FH&lt; LOP</t>
        </r>
      </text>
    </comment>
    <comment ref="A36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AB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LOP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하후방각</t>
        </r>
        <r>
          <rPr>
            <sz val="9"/>
            <color indexed="81"/>
            <rFont val="Tahoma"/>
            <family val="2"/>
          </rPr>
          <t>.</t>
        </r>
      </text>
    </comment>
    <comment ref="H36" authorId="0" shapeId="0" xr:uid="{00000000-0006-0000-0000-00007C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AB</t>
        </r>
        <r>
          <rPr>
            <sz val="9"/>
            <color rgb="FF000000"/>
            <rFont val="돋움"/>
            <family val="2"/>
            <charset val="129"/>
          </rPr>
          <t>와</t>
        </r>
        <r>
          <rPr>
            <sz val="9"/>
            <color rgb="FF000000"/>
            <rFont val="Tahoma"/>
            <family val="2"/>
          </rPr>
          <t xml:space="preserve"> LOP</t>
        </r>
        <r>
          <rPr>
            <sz val="9"/>
            <color rgb="FF000000"/>
            <rFont val="돋움"/>
            <family val="2"/>
            <charset val="129"/>
          </rPr>
          <t>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하후방각</t>
        </r>
        <r>
          <rPr>
            <sz val="9"/>
            <color rgb="FF000000"/>
            <rFont val="Tahoma"/>
            <family val="2"/>
          </rPr>
          <t>.</t>
        </r>
      </text>
    </comment>
    <comment ref="A37" authorId="2" shapeId="0" xr:uid="{00000000-0006-0000-0000-00007D000000}">
      <text>
        <r>
          <rPr>
            <b/>
            <sz val="9"/>
            <color rgb="FF000000"/>
            <rFont val="Tahoma"/>
            <family val="2"/>
          </rPr>
          <t xml:space="preserve">Lower lip </t>
        </r>
        <r>
          <rPr>
            <b/>
            <sz val="9"/>
            <color rgb="FF000000"/>
            <rFont val="돋움"/>
            <family val="2"/>
            <charset val="129"/>
          </rPr>
          <t>최전방점에서</t>
        </r>
        <r>
          <rPr>
            <b/>
            <sz val="9"/>
            <color rgb="FF000000"/>
            <rFont val="Tahoma"/>
            <family val="2"/>
          </rPr>
          <t xml:space="preserve"> E-line </t>
        </r>
        <r>
          <rPr>
            <b/>
            <sz val="9"/>
            <color rgb="FF000000"/>
            <rFont val="돋움"/>
            <family val="2"/>
            <charset val="129"/>
          </rPr>
          <t>까지의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거리</t>
        </r>
      </text>
    </comment>
    <comment ref="H37" authorId="2" shapeId="0" xr:uid="{00000000-0006-0000-0000-00007E000000}">
      <text>
        <r>
          <rPr>
            <b/>
            <sz val="9"/>
            <color indexed="81"/>
            <rFont val="Tahoma"/>
            <family val="2"/>
          </rPr>
          <t>functional occ. Plane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OB</t>
        </r>
      </text>
    </comment>
    <comment ref="A38" authorId="2" shapeId="0" xr:uid="{00000000-0006-0000-0000-00007F000000}">
      <text>
        <r>
          <rPr>
            <b/>
            <sz val="9"/>
            <color indexed="81"/>
            <rFont val="Tahoma"/>
            <family val="2"/>
          </rPr>
          <t>FH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sella-ANS 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이루는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전하방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각</t>
        </r>
      </text>
    </comment>
    <comment ref="H38" authorId="2" shapeId="0" xr:uid="{00000000-0006-0000-0000-000080000000}">
      <text>
        <r>
          <rPr>
            <b/>
            <sz val="9"/>
            <color rgb="FF000000"/>
            <rFont val="Tahoma"/>
            <family val="2"/>
          </rPr>
          <t>functional occ. Plane</t>
        </r>
        <r>
          <rPr>
            <b/>
            <sz val="9"/>
            <color rgb="FF000000"/>
            <rFont val="돋움"/>
            <family val="2"/>
            <charset val="129"/>
          </rPr>
          <t>에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2"/>
            <charset val="129"/>
          </rPr>
          <t>대한</t>
        </r>
        <r>
          <rPr>
            <b/>
            <sz val="9"/>
            <color rgb="FF000000"/>
            <rFont val="Tahoma"/>
            <family val="2"/>
          </rPr>
          <t xml:space="preserve"> OJ</t>
        </r>
      </text>
    </comment>
    <comment ref="A39" authorId="2" shapeId="0" xr:uid="{00000000-0006-0000-0000-000081000000}">
      <text>
        <r>
          <rPr>
            <b/>
            <sz val="9"/>
            <color indexed="81"/>
            <rFont val="Tahoma"/>
            <family val="2"/>
          </rPr>
          <t>FH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Sella-Ba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이루는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후하방각</t>
        </r>
      </text>
    </comment>
    <comment ref="H39" authorId="0" shapeId="0" xr:uid="{00000000-0006-0000-0000-000082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= PABA
</t>
        </r>
        <r>
          <rPr>
            <sz val="9"/>
            <color rgb="FF000000"/>
            <rFont val="Tahoma"/>
            <family val="2"/>
          </rPr>
          <t>* palatal plane</t>
        </r>
        <r>
          <rPr>
            <sz val="9"/>
            <color rgb="FF000000"/>
            <rFont val="돋움"/>
            <family val="2"/>
            <charset val="129"/>
          </rPr>
          <t>과</t>
        </r>
        <r>
          <rPr>
            <sz val="9"/>
            <color rgb="FF000000"/>
            <rFont val="Tahoma"/>
            <family val="2"/>
          </rPr>
          <t xml:space="preserve"> AB plane</t>
        </r>
        <r>
          <rPr>
            <sz val="9"/>
            <color rgb="FF000000"/>
            <rFont val="돋움"/>
            <family val="2"/>
            <charset val="129"/>
          </rPr>
          <t>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이루는</t>
        </r>
        <r>
          <rPr>
            <sz val="9"/>
            <color rgb="FF000000"/>
            <rFont val="돋움"/>
            <family val="2"/>
            <charset val="129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각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2"/>
            <charset val="129"/>
          </rPr>
          <t>하후방각</t>
        </r>
        <r>
          <rPr>
            <sz val="9"/>
            <color rgb="FF000000"/>
            <rFont val="Tahoma"/>
            <family val="2"/>
          </rPr>
          <t>)</t>
        </r>
      </text>
    </comment>
    <comment ref="A40" authorId="2" shapeId="0" xr:uid="{00000000-0006-0000-0000-000083000000}">
      <text>
        <r>
          <rPr>
            <b/>
            <sz val="9"/>
            <color indexed="81"/>
            <rFont val="Tahoma"/>
            <family val="2"/>
          </rPr>
          <t>FH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Sella -Porion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이루는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후하방각</t>
        </r>
      </text>
    </comment>
    <comment ref="H40" authorId="0" shapeId="0" xr:uid="{00000000-0006-0000-0000-000084000000}">
      <text>
        <r>
          <rPr>
            <b/>
            <sz val="9"/>
            <color rgb="FF000000"/>
            <rFont val="Tahoma"/>
            <family val="2"/>
          </rPr>
          <t>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MAB+PPA</t>
        </r>
      </text>
    </comment>
    <comment ref="A41" authorId="2" shapeId="0" xr:uid="{00000000-0006-0000-0000-000085000000}">
      <text>
        <r>
          <rPr>
            <b/>
            <sz val="9"/>
            <color indexed="81"/>
            <rFont val="Tahoma"/>
            <family val="2"/>
          </rPr>
          <t xml:space="preserve">Na-s 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S- basion 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이루는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전하방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각</t>
        </r>
      </text>
    </comment>
    <comment ref="A42" authorId="2" shapeId="0" xr:uid="{00000000-0006-0000-0000-000086000000}">
      <text>
        <r>
          <rPr>
            <b/>
            <sz val="9"/>
            <color rgb="FF000000"/>
            <rFont val="Tahoma"/>
            <family val="2"/>
          </rPr>
          <t xml:space="preserve">Se-Ba </t>
        </r>
        <r>
          <rPr>
            <b/>
            <sz val="9"/>
            <color rgb="FF000000"/>
            <rFont val="돋움"/>
            <family val="2"/>
            <charset val="129"/>
          </rPr>
          <t>길이</t>
        </r>
      </text>
    </comment>
    <comment ref="A43" authorId="2" shapeId="0" xr:uid="{00000000-0006-0000-0000-000087000000}">
      <text>
        <r>
          <rPr>
            <b/>
            <sz val="9"/>
            <color indexed="81"/>
            <rFont val="Tahoma"/>
            <family val="2"/>
          </rPr>
          <t>Ar - Go.</t>
        </r>
        <r>
          <rPr>
            <b/>
            <sz val="9"/>
            <color indexed="81"/>
            <rFont val="돋움"/>
            <family val="3"/>
            <charset val="129"/>
          </rPr>
          <t>길이</t>
        </r>
        <r>
          <rPr>
            <b/>
            <sz val="9"/>
            <color indexed="81"/>
            <rFont val="Tahoma"/>
            <family val="2"/>
          </rPr>
          <t xml:space="preserve"> (constructed Go.)</t>
        </r>
      </text>
    </comment>
    <comment ref="A44" authorId="2" shapeId="0" xr:uid="{00000000-0006-0000-0000-000088000000}">
      <text>
        <r>
          <rPr>
            <b/>
            <sz val="9"/>
            <color indexed="81"/>
            <rFont val="Tahoma"/>
            <family val="2"/>
          </rPr>
          <t xml:space="preserve">ANS - PNS </t>
        </r>
        <r>
          <rPr>
            <b/>
            <sz val="9"/>
            <color indexed="81"/>
            <rFont val="돋움"/>
            <family val="3"/>
            <charset val="129"/>
          </rPr>
          <t>길이</t>
        </r>
      </text>
    </comment>
    <comment ref="A45" authorId="2" shapeId="0" xr:uid="{00000000-0006-0000-0000-000089000000}">
      <text>
        <r>
          <rPr>
            <b/>
            <sz val="9"/>
            <color indexed="81"/>
            <rFont val="Tahoma"/>
            <family val="2"/>
          </rPr>
          <t>functional occ. Plane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OB</t>
        </r>
      </text>
    </comment>
    <comment ref="A46" authorId="2" shapeId="0" xr:uid="{00000000-0006-0000-0000-00008A000000}">
      <text>
        <r>
          <rPr>
            <b/>
            <sz val="9"/>
            <color indexed="81"/>
            <rFont val="Tahoma"/>
            <family val="2"/>
          </rPr>
          <t>functional occ. Plane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OJ</t>
        </r>
      </text>
    </comment>
  </commentList>
</comments>
</file>

<file path=xl/sharedStrings.xml><?xml version="1.0" encoding="utf-8"?>
<sst xmlns="http://schemas.openxmlformats.org/spreadsheetml/2006/main" count="315" uniqueCount="219">
  <si>
    <t>ANB</t>
  </si>
  <si>
    <t>SNA</t>
  </si>
  <si>
    <t>FMIA</t>
  </si>
  <si>
    <t>FMA</t>
  </si>
  <si>
    <t>PMA</t>
  </si>
  <si>
    <t>PPA</t>
  </si>
  <si>
    <t>MAB</t>
  </si>
  <si>
    <t>NALA</t>
  </si>
  <si>
    <t>FA'B'</t>
  </si>
  <si>
    <t>FABA</t>
  </si>
  <si>
    <t>ODI</t>
  </si>
  <si>
    <t>Y-axis</t>
  </si>
  <si>
    <t>Y-angle</t>
  </si>
  <si>
    <t>FHR</t>
  </si>
  <si>
    <t>MB</t>
  </si>
  <si>
    <t>ACBL</t>
  </si>
  <si>
    <t>MB-ACBL</t>
  </si>
  <si>
    <t>UGA</t>
  </si>
  <si>
    <t>LGA</t>
  </si>
  <si>
    <t>S-A</t>
  </si>
  <si>
    <t>ACBA</t>
  </si>
  <si>
    <t>PCBA</t>
  </si>
  <si>
    <t>FUIA</t>
  </si>
  <si>
    <t>UIOP</t>
  </si>
  <si>
    <t>MIOP</t>
  </si>
  <si>
    <t>FLOPA</t>
  </si>
  <si>
    <t>POP</t>
  </si>
  <si>
    <t>MOP</t>
  </si>
  <si>
    <t>AB&lt;LOP</t>
  </si>
  <si>
    <t>LL-E-plane</t>
  </si>
  <si>
    <t>a</t>
    <phoneticPr fontId="2" type="noConversion"/>
  </si>
  <si>
    <t>VGI</t>
    <phoneticPr fontId="2" type="noConversion"/>
  </si>
  <si>
    <t>HGI</t>
    <phoneticPr fontId="2" type="noConversion"/>
  </si>
  <si>
    <t>IODI</t>
    <phoneticPr fontId="2" type="noConversion"/>
  </si>
  <si>
    <t>2APDL</t>
    <phoneticPr fontId="2" type="noConversion"/>
  </si>
  <si>
    <t>CFD</t>
    <phoneticPr fontId="2" type="noConversion"/>
  </si>
  <si>
    <t>Diagnosis</t>
    <phoneticPr fontId="2" type="noConversion"/>
  </si>
  <si>
    <t>Name</t>
    <phoneticPr fontId="2" type="noConversion"/>
  </si>
  <si>
    <t>AFH</t>
    <phoneticPr fontId="2" type="noConversion"/>
  </si>
  <si>
    <t>PFH</t>
    <phoneticPr fontId="2" type="noConversion"/>
  </si>
  <si>
    <r>
      <t>IAPDI</t>
    </r>
    <r>
      <rPr>
        <sz val="8"/>
        <rFont val="돋움"/>
        <family val="3"/>
        <charset val="129"/>
      </rPr>
      <t>(PMA&lt;27.5 )</t>
    </r>
    <phoneticPr fontId="2" type="noConversion"/>
  </si>
  <si>
    <r>
      <t>IAPDI</t>
    </r>
    <r>
      <rPr>
        <sz val="8"/>
        <color indexed="8"/>
        <rFont val="돋움"/>
        <family val="3"/>
        <charset val="129"/>
      </rPr>
      <t>(PABA&lt;81)</t>
    </r>
    <phoneticPr fontId="2" type="noConversion"/>
  </si>
  <si>
    <t>2APDL</t>
  </si>
  <si>
    <r>
      <t>1</t>
    </r>
    <r>
      <rPr>
        <sz val="11"/>
        <rFont val="돋움"/>
        <family val="3"/>
        <charset val="129"/>
      </rPr>
      <t xml:space="preserve"> to SN</t>
    </r>
    <phoneticPr fontId="2" type="noConversion"/>
  </si>
  <si>
    <t>SN-GoMe</t>
    <phoneticPr fontId="2" type="noConversion"/>
  </si>
  <si>
    <t>PABA</t>
    <phoneticPr fontId="2" type="noConversion"/>
  </si>
  <si>
    <t>IAPDI</t>
  </si>
  <si>
    <t>(27.5 이하) 95-0.5*PMA</t>
  </si>
  <si>
    <t>Dx. Date</t>
    <phoneticPr fontId="2" type="noConversion"/>
  </si>
  <si>
    <t>Radians</t>
    <phoneticPr fontId="2" type="noConversion"/>
  </si>
  <si>
    <t xml:space="preserve">                              (+; Forward,  -; Backward)</t>
    <phoneticPr fontId="2" type="noConversion"/>
  </si>
  <si>
    <t>ODI=MAB+PPA</t>
    <phoneticPr fontId="2" type="noConversion"/>
  </si>
  <si>
    <t>APDI(PABA)= Facial angle(FH&lt;N-Pog)+PPA+ AB plane angle</t>
    <phoneticPr fontId="2" type="noConversion"/>
  </si>
  <si>
    <t xml:space="preserve">                              (+; Up,     -; Down)</t>
    <phoneticPr fontId="2" type="noConversion"/>
  </si>
  <si>
    <t xml:space="preserve">                  코카시안: 1:1,     한국인: 3:1</t>
    <phoneticPr fontId="2" type="noConversion"/>
  </si>
  <si>
    <t xml:space="preserve">(27.5이상) 81+a(PMA-27.5)  </t>
    <phoneticPr fontId="2" type="noConversion"/>
  </si>
  <si>
    <t xml:space="preserve">        (a=3.5/4.4cos(AB to LOP)     (PABA 81 미만;-  , 이상;+)</t>
    <phoneticPr fontId="2" type="noConversion"/>
  </si>
  <si>
    <t>(+ ; 3급,    -; 2급)</t>
    <phoneticPr fontId="2" type="noConversion"/>
  </si>
  <si>
    <t>norm</t>
    <phoneticPr fontId="2" type="noConversion"/>
  </si>
  <si>
    <r>
      <t xml:space="preserve">(CL II)  </t>
    </r>
    <r>
      <rPr>
        <b/>
        <sz val="11"/>
        <rFont val="돋움"/>
        <family val="3"/>
        <charset val="129"/>
      </rPr>
      <t xml:space="preserve">-1&lt; 2APDL&lt;2 </t>
    </r>
    <r>
      <rPr>
        <sz val="11"/>
        <color indexed="8"/>
        <rFont val="돋움"/>
        <family val="3"/>
        <charset val="129"/>
      </rPr>
      <t xml:space="preserve"> (CL III)      </t>
    </r>
    <phoneticPr fontId="2" type="noConversion"/>
  </si>
  <si>
    <r>
      <t xml:space="preserve">(openbite)  </t>
    </r>
    <r>
      <rPr>
        <b/>
        <sz val="11"/>
        <rFont val="돋움"/>
        <family val="3"/>
        <charset val="129"/>
      </rPr>
      <t xml:space="preserve"> -4&lt; VDI &lt;1 </t>
    </r>
    <r>
      <rPr>
        <sz val="11"/>
        <color indexed="8"/>
        <rFont val="돋움"/>
        <family val="3"/>
        <charset val="129"/>
      </rPr>
      <t xml:space="preserve"> (deep bite)</t>
    </r>
    <phoneticPr fontId="2" type="noConversion"/>
  </si>
  <si>
    <t>Diagnosis 표기</t>
    <phoneticPr fontId="2" type="noConversion"/>
  </si>
  <si>
    <r>
      <rPr>
        <b/>
        <sz val="11"/>
        <color indexed="60"/>
        <rFont val="돋움"/>
        <family val="3"/>
        <charset val="129"/>
      </rPr>
      <t>S</t>
    </r>
    <r>
      <rPr>
        <sz val="11"/>
        <color indexed="8"/>
        <rFont val="돋움"/>
        <family val="3"/>
        <charset val="129"/>
      </rPr>
      <t>oft tissue profile= FA'B'A</t>
    </r>
    <phoneticPr fontId="2" type="noConversion"/>
  </si>
  <si>
    <r>
      <rPr>
        <b/>
        <sz val="11"/>
        <color indexed="60"/>
        <rFont val="돋움"/>
        <family val="3"/>
        <charset val="129"/>
      </rPr>
      <t>B</t>
    </r>
    <r>
      <rPr>
        <sz val="11"/>
        <color indexed="8"/>
        <rFont val="돋움"/>
        <family val="3"/>
        <charset val="129"/>
      </rPr>
      <t>ony profile= FABA   (1급은 81)</t>
    </r>
    <phoneticPr fontId="2" type="noConversion"/>
  </si>
  <si>
    <r>
      <rPr>
        <b/>
        <sz val="11"/>
        <color indexed="60"/>
        <rFont val="돋움"/>
        <family val="3"/>
        <charset val="129"/>
      </rPr>
      <t>D</t>
    </r>
    <r>
      <rPr>
        <sz val="11"/>
        <color indexed="8"/>
        <rFont val="돋움"/>
        <family val="3"/>
        <charset val="129"/>
      </rPr>
      <t>enture profile = 2APDL &amp; VDI</t>
    </r>
    <phoneticPr fontId="2" type="noConversion"/>
  </si>
  <si>
    <r>
      <rPr>
        <b/>
        <sz val="11"/>
        <color indexed="60"/>
        <rFont val="돋움"/>
        <family val="3"/>
        <charset val="129"/>
      </rPr>
      <t>C</t>
    </r>
    <r>
      <rPr>
        <sz val="11"/>
        <color indexed="8"/>
        <rFont val="돋움"/>
        <family val="3"/>
        <charset val="129"/>
      </rPr>
      <t>ompensation of denture = 모델상의 구치관계</t>
    </r>
    <phoneticPr fontId="2" type="noConversion"/>
  </si>
  <si>
    <r>
      <rPr>
        <b/>
        <sz val="11"/>
        <color indexed="36"/>
        <rFont val="돋움"/>
        <family val="3"/>
        <charset val="129"/>
      </rPr>
      <t>2APDL</t>
    </r>
    <r>
      <rPr>
        <sz val="11"/>
        <color indexed="8"/>
        <rFont val="돋움"/>
        <family val="3"/>
        <charset val="129"/>
      </rPr>
      <t xml:space="preserve">= 0.8(APDI-IAPDI) </t>
    </r>
    <phoneticPr fontId="2" type="noConversion"/>
  </si>
  <si>
    <r>
      <rPr>
        <b/>
        <sz val="11"/>
        <color indexed="36"/>
        <rFont val="돋움"/>
        <family val="3"/>
        <charset val="129"/>
      </rPr>
      <t>VDI</t>
    </r>
    <r>
      <rPr>
        <b/>
        <sz val="11"/>
        <rFont val="돋움"/>
        <family val="3"/>
        <charset val="129"/>
      </rPr>
      <t xml:space="preserve">= ODI- IODI </t>
    </r>
    <r>
      <rPr>
        <sz val="11"/>
        <color indexed="8"/>
        <rFont val="돋움"/>
        <family val="3"/>
        <charset val="129"/>
      </rPr>
      <t xml:space="preserve"> (+; deep bite,   -; open bite)</t>
    </r>
    <phoneticPr fontId="2" type="noConversion"/>
  </si>
  <si>
    <r>
      <rPr>
        <b/>
        <sz val="11"/>
        <color indexed="60"/>
        <rFont val="돋움"/>
        <family val="3"/>
        <charset val="129"/>
      </rPr>
      <t>IODI</t>
    </r>
    <r>
      <rPr>
        <sz val="11"/>
        <color indexed="8"/>
        <rFont val="돋움"/>
        <family val="3"/>
        <charset val="129"/>
      </rPr>
      <t>=80-0.3PMA-(0.776-0.008FMA)(FABA-80.5)</t>
    </r>
    <phoneticPr fontId="2" type="noConversion"/>
  </si>
  <si>
    <t>OB(occ)</t>
    <phoneticPr fontId="2" type="noConversion"/>
  </si>
  <si>
    <t>OB(FH))</t>
    <phoneticPr fontId="2" type="noConversion"/>
  </si>
  <si>
    <t xml:space="preserve">SNB </t>
    <phoneticPr fontId="2" type="noConversion"/>
  </si>
  <si>
    <t>IMPA</t>
    <phoneticPr fontId="2" type="noConversion"/>
  </si>
  <si>
    <t>RA type</t>
    <phoneticPr fontId="2" type="noConversion"/>
  </si>
  <si>
    <t>RM type</t>
    <phoneticPr fontId="2" type="noConversion"/>
  </si>
  <si>
    <t>M type</t>
    <phoneticPr fontId="2" type="noConversion"/>
  </si>
  <si>
    <t>B type</t>
    <phoneticPr fontId="2" type="noConversion"/>
  </si>
  <si>
    <t>저작측 ramus 가 더 길다. Menton은 대개 정상.</t>
    <phoneticPr fontId="2" type="noConversion"/>
  </si>
  <si>
    <t>교합상실, 불량보철, 교합방해 등 편측저작이 원인.</t>
    <phoneticPr fontId="2" type="noConversion"/>
  </si>
  <si>
    <t xml:space="preserve">저작측 low angle, 비저작측 high angle </t>
    <phoneticPr fontId="2" type="noConversion"/>
  </si>
  <si>
    <t>: 편측저작습관 개선이 치료에 도움.</t>
    <phoneticPr fontId="2" type="noConversion"/>
  </si>
  <si>
    <t xml:space="preserve"> unilateral condyle hyperplasia,  hemifacial microsomia</t>
    <phoneticPr fontId="2" type="noConversion"/>
  </si>
  <si>
    <t>condyle fx. Or ankylosis가 원인</t>
    <phoneticPr fontId="2" type="noConversion"/>
  </si>
  <si>
    <t>; 대부분 수술을 통해 개선.</t>
    <phoneticPr fontId="2" type="noConversion"/>
  </si>
  <si>
    <t xml:space="preserve">좌우 ramus 길이 동일, menton point만 편측변위, </t>
    <phoneticPr fontId="2" type="noConversion"/>
  </si>
  <si>
    <t>일반적으로 functional shift가 원인</t>
    <phoneticPr fontId="2" type="noConversion"/>
  </si>
  <si>
    <t>성장기 아동은 원인제거시 개선.</t>
    <phoneticPr fontId="2" type="noConversion"/>
  </si>
  <si>
    <t>성인은 외과적 치료를 통해 개선</t>
    <phoneticPr fontId="2" type="noConversion"/>
  </si>
  <si>
    <t xml:space="preserve">좌우 ramus 길이 동일, menton 변위없음. </t>
    <phoneticPr fontId="2" type="noConversion"/>
  </si>
  <si>
    <t>하악골 하연 형태와 연조직 volume의 비정상적 차이.</t>
    <phoneticPr fontId="2" type="noConversion"/>
  </si>
  <si>
    <t>성형외과적 접근.</t>
    <phoneticPr fontId="2" type="noConversion"/>
  </si>
  <si>
    <t>2.5-0.35*(PMA-27.5)</t>
    <phoneticPr fontId="2" type="noConversion"/>
  </si>
  <si>
    <t>3.0-0.35*(PMA-28)-(0.004FMA-0.032)*(FABA-80.5)</t>
    <phoneticPr fontId="2" type="noConversion"/>
  </si>
  <si>
    <t>OB(FH))</t>
  </si>
  <si>
    <t>VDL</t>
    <phoneticPr fontId="2" type="noConversion"/>
  </si>
  <si>
    <t>ACBL</t>
    <phoneticPr fontId="2" type="noConversion"/>
  </si>
  <si>
    <t>Calibration</t>
    <phoneticPr fontId="2" type="noConversion"/>
  </si>
  <si>
    <t>Correction</t>
    <phoneticPr fontId="2" type="noConversion"/>
  </si>
  <si>
    <t>E-line</t>
    <phoneticPr fontId="2" type="noConversion"/>
  </si>
  <si>
    <t xml:space="preserve"> Glenoid fossa(SOS) </t>
  </si>
  <si>
    <t xml:space="preserve">  Gonial angle </t>
  </si>
  <si>
    <t xml:space="preserve">  Alveolar growth </t>
  </si>
  <si>
    <t xml:space="preserve">  Anterior    cranial Base</t>
    <phoneticPr fontId="2" type="noConversion"/>
  </si>
  <si>
    <t xml:space="preserve"> Premaxilla </t>
    <phoneticPr fontId="2" type="noConversion"/>
  </si>
  <si>
    <t xml:space="preserve"> Mn. Body </t>
    <phoneticPr fontId="2" type="noConversion"/>
  </si>
  <si>
    <t xml:space="preserve"> Vertical  Growth of  Maxilla  </t>
    <phoneticPr fontId="2" type="noConversion"/>
  </si>
  <si>
    <t xml:space="preserve">ACB L /  CC-Na (65 / 55) </t>
  </si>
  <si>
    <t xml:space="preserve">SNA (81) / Naperp-A(0) </t>
  </si>
  <si>
    <t xml:space="preserve"> MB-ACBL (0) </t>
  </si>
  <si>
    <t xml:space="preserve"> PPA/FH to Ba (0.5/ N  ) </t>
  </si>
  <si>
    <t xml:space="preserve"> MOP/POP (17/14.5) </t>
  </si>
  <si>
    <t xml:space="preserve"> FHR /GA (60/125) </t>
  </si>
  <si>
    <t xml:space="preserve"> Ramus  </t>
    <phoneticPr fontId="2" type="noConversion"/>
  </si>
  <si>
    <t xml:space="preserve">  </t>
    <phoneticPr fontId="2" type="noConversion"/>
  </si>
  <si>
    <r>
      <t>　</t>
    </r>
    <r>
      <rPr>
        <b/>
        <sz val="9"/>
        <color rgb="FFFFFF00"/>
        <rFont val="맑은 고딕"/>
        <family val="3"/>
        <charset val="129"/>
      </rPr>
      <t xml:space="preserve">Skeletal formmation </t>
    </r>
    <phoneticPr fontId="2" type="noConversion"/>
  </si>
  <si>
    <t>Evalution</t>
    <phoneticPr fontId="2" type="noConversion"/>
  </si>
  <si>
    <t>Holdaway ratio(Mn incisor와 Pog) : N-B line에 대한 Mn. Incior, Pog의 거리</t>
    <phoneticPr fontId="2" type="noConversion"/>
  </si>
  <si>
    <t xml:space="preserve"> PCBA (64) /ACBA(7)</t>
    <phoneticPr fontId="2" type="noConversion"/>
  </si>
  <si>
    <r>
      <rPr>
        <sz val="11"/>
        <color indexed="30"/>
        <rFont val="돋움"/>
        <family val="3"/>
        <charset val="129"/>
      </rPr>
      <t>HGI</t>
    </r>
    <r>
      <rPr>
        <sz val="11"/>
        <color indexed="8"/>
        <rFont val="돋움"/>
        <family val="3"/>
        <charset val="129"/>
      </rPr>
      <t xml:space="preserve">=1/5(corpus L-ACBL)*2+(UGA-50)+1/2(PCBA-64)) </t>
    </r>
    <phoneticPr fontId="2" type="noConversion"/>
  </si>
  <si>
    <r>
      <rPr>
        <sz val="11"/>
        <color indexed="30"/>
        <rFont val="돋움"/>
        <family val="3"/>
        <charset val="129"/>
      </rPr>
      <t>VGI</t>
    </r>
    <r>
      <rPr>
        <sz val="11"/>
        <color indexed="8"/>
        <rFont val="돋움"/>
        <family val="3"/>
        <charset val="129"/>
      </rPr>
      <t>=1/5((FHR-60)*2-(LGA-75)+1/2(ACBA-7))</t>
    </r>
    <phoneticPr fontId="2" type="noConversion"/>
  </si>
  <si>
    <t>Naperp-A</t>
    <phoneticPr fontId="2" type="noConversion"/>
  </si>
  <si>
    <t>Ratio</t>
    <phoneticPr fontId="2" type="noConversion"/>
  </si>
  <si>
    <t>HR</t>
    <phoneticPr fontId="2" type="noConversion"/>
  </si>
  <si>
    <t>Cal</t>
    <phoneticPr fontId="2" type="noConversion"/>
  </si>
  <si>
    <t>FABA</t>
    <phoneticPr fontId="2" type="noConversion"/>
  </si>
  <si>
    <t>ANB</t>
    <phoneticPr fontId="2" type="noConversion"/>
  </si>
  <si>
    <t>FMA</t>
    <phoneticPr fontId="2" type="noConversion"/>
  </si>
  <si>
    <r>
      <t>IAPDI</t>
    </r>
    <r>
      <rPr>
        <sz val="8"/>
        <color theme="1"/>
        <rFont val="돋움"/>
        <family val="3"/>
        <charset val="129"/>
      </rPr>
      <t>(PMA&gt;27.5 )</t>
    </r>
    <phoneticPr fontId="2" type="noConversion"/>
  </si>
  <si>
    <t>L.Lip E-line</t>
    <phoneticPr fontId="2" type="noConversion"/>
  </si>
  <si>
    <t>FH&lt;Ans</t>
    <phoneticPr fontId="2" type="noConversion"/>
  </si>
  <si>
    <t>FH&lt;B</t>
    <phoneticPr fontId="2" type="noConversion"/>
  </si>
  <si>
    <t>FH&lt;Pr</t>
    <phoneticPr fontId="2" type="noConversion"/>
  </si>
  <si>
    <t>PCBL</t>
    <phoneticPr fontId="2" type="noConversion"/>
  </si>
  <si>
    <t>Ramus height</t>
    <phoneticPr fontId="2" type="noConversion"/>
  </si>
  <si>
    <t>MxBL</t>
    <phoneticPr fontId="2" type="noConversion"/>
  </si>
  <si>
    <t>incisor Overjet</t>
    <phoneticPr fontId="2" type="noConversion"/>
  </si>
  <si>
    <t>incisor Overbite</t>
    <phoneticPr fontId="2" type="noConversion"/>
  </si>
  <si>
    <t>APDI</t>
    <phoneticPr fontId="2" type="noConversion"/>
  </si>
  <si>
    <t>OPD Ax.</t>
    <phoneticPr fontId="2" type="noConversion"/>
  </si>
  <si>
    <t>MBL</t>
    <phoneticPr fontId="2" type="noConversion"/>
  </si>
  <si>
    <t>Na-S-BaA</t>
    <phoneticPr fontId="2" type="noConversion"/>
  </si>
  <si>
    <t>MBL</t>
    <phoneticPr fontId="2" type="noConversion"/>
  </si>
  <si>
    <t>PCBL</t>
    <phoneticPr fontId="2" type="noConversion"/>
  </si>
  <si>
    <t xml:space="preserve">1. 시트보호 해제 암호는 0028입니다. </t>
    <phoneticPr fontId="2" type="noConversion"/>
  </si>
  <si>
    <t xml:space="preserve">2.크게 보아 좌측의 흰색 빈칸을 모두 채우면 자동으로 노란색 셀은 수식에 의해 채워집니다. </t>
    <phoneticPr fontId="2" type="noConversion"/>
  </si>
  <si>
    <t xml:space="preserve">3. 자유롭게 C36은 D8 에서 사용되는 각으로 AB&lt;LOP를 Radian으로 나타낸 것입니다.  </t>
    <phoneticPr fontId="2" type="noConversion"/>
  </si>
  <si>
    <t>(엑셀에서는 degree 대신 radian을 사용하기 때문입니다. )</t>
    <phoneticPr fontId="2" type="noConversion"/>
  </si>
  <si>
    <t xml:space="preserve"> 4. D28의 SN-GoMe를 기입하는 것을 잊지 말아주세요.</t>
    <phoneticPr fontId="2" type="noConversion"/>
  </si>
  <si>
    <t xml:space="preserve">5. 38A부터 46A의 계측치은 기존 SOCOr 분석에서 OPD로 전환되면서 추가된 계측치 모음입니다.  </t>
    <phoneticPr fontId="2" type="noConversion"/>
  </si>
  <si>
    <t>(기존 소코 분석을 위해서는 기입하지 않아도 괜찮습니다. )</t>
    <phoneticPr fontId="2" type="noConversion"/>
  </si>
  <si>
    <t xml:space="preserve">6. A1부터 A36의 계측치와 계산값은 기존 soco분석과 동일합니다. 기존 SOCO 방식을 원하는 분은 그대로 사용해도 무방합니다. </t>
    <phoneticPr fontId="2" type="noConversion"/>
  </si>
  <si>
    <t>높이</t>
    <phoneticPr fontId="2" type="noConversion"/>
  </si>
  <si>
    <t>너비</t>
    <phoneticPr fontId="2" type="noConversion"/>
  </si>
  <si>
    <t>제곱의합</t>
    <phoneticPr fontId="2" type="noConversion"/>
  </si>
  <si>
    <t>제곱근</t>
    <phoneticPr fontId="2" type="noConversion"/>
  </si>
  <si>
    <t>지름</t>
    <phoneticPr fontId="2" type="noConversion"/>
  </si>
  <si>
    <t>Y- Plane</t>
    <phoneticPr fontId="2" type="noConversion"/>
  </si>
  <si>
    <t>PMA&lt;27.5</t>
    <phoneticPr fontId="2" type="noConversion"/>
  </si>
  <si>
    <t>PMA&gt;27.5</t>
    <phoneticPr fontId="2" type="noConversion"/>
  </si>
  <si>
    <t>PABA&lt;81</t>
    <phoneticPr fontId="2" type="noConversion"/>
  </si>
  <si>
    <t>FA'B'</t>
    <phoneticPr fontId="2" type="noConversion"/>
  </si>
  <si>
    <t>FABA</t>
    <phoneticPr fontId="2" type="noConversion"/>
  </si>
  <si>
    <t>A -N/Ppn</t>
    <phoneticPr fontId="2" type="noConversion"/>
  </si>
  <si>
    <t>N-S-B</t>
    <phoneticPr fontId="2" type="noConversion"/>
  </si>
  <si>
    <t>S-Por</t>
    <phoneticPr fontId="2" type="noConversion"/>
  </si>
  <si>
    <t>Overbite</t>
    <phoneticPr fontId="2" type="noConversion"/>
  </si>
  <si>
    <t>Overjet</t>
    <phoneticPr fontId="2" type="noConversion"/>
  </si>
  <si>
    <t>Ramus ht</t>
    <phoneticPr fontId="2" type="noConversion"/>
  </si>
  <si>
    <t>Dx. Date</t>
    <phoneticPr fontId="2" type="noConversion"/>
  </si>
  <si>
    <t>SNA</t>
    <phoneticPr fontId="2" type="noConversion"/>
  </si>
  <si>
    <t>ANB</t>
    <phoneticPr fontId="2" type="noConversion"/>
  </si>
  <si>
    <t>필수계측항목</t>
    <phoneticPr fontId="2" type="noConversion"/>
  </si>
  <si>
    <t>계측치</t>
    <phoneticPr fontId="2" type="noConversion"/>
  </si>
  <si>
    <t xml:space="preserve">   y    m</t>
    <phoneticPr fontId="2" type="noConversion"/>
  </si>
  <si>
    <t>**  2022.4. 8업데이트</t>
    <phoneticPr fontId="2" type="noConversion"/>
  </si>
  <si>
    <t>계측이 필요한 항목만 따로 분리하여 좌측에 정리하였음. - 비숙련 사용자의 접근성 쉽도록 하기 위함.</t>
    <phoneticPr fontId="2" type="noConversion"/>
  </si>
  <si>
    <t>SOCOr</t>
    <phoneticPr fontId="2" type="noConversion"/>
  </si>
  <si>
    <t>Name</t>
    <phoneticPr fontId="2" type="noConversion"/>
  </si>
  <si>
    <t>Skeletal Formmation</t>
    <phoneticPr fontId="2" type="noConversion"/>
  </si>
  <si>
    <t>Mandible</t>
    <phoneticPr fontId="2" type="noConversion"/>
  </si>
  <si>
    <t>Body length</t>
    <phoneticPr fontId="2" type="noConversion"/>
  </si>
  <si>
    <t>MBL - ACBL</t>
    <phoneticPr fontId="2" type="noConversion"/>
  </si>
  <si>
    <t xml:space="preserve">MBL </t>
    <phoneticPr fontId="2" type="noConversion"/>
  </si>
  <si>
    <t xml:space="preserve">Condyle </t>
    <phoneticPr fontId="2" type="noConversion"/>
  </si>
  <si>
    <t>GA</t>
    <phoneticPr fontId="2" type="noConversion"/>
  </si>
  <si>
    <t>Maxilla</t>
    <phoneticPr fontId="2" type="noConversion"/>
  </si>
  <si>
    <t>Premaxilla</t>
    <phoneticPr fontId="2" type="noConversion"/>
  </si>
  <si>
    <t>MXBL</t>
    <phoneticPr fontId="2" type="noConversion"/>
  </si>
  <si>
    <t>Ramus hx.</t>
    <phoneticPr fontId="2" type="noConversion"/>
  </si>
  <si>
    <t>Glenoid Fossa</t>
    <phoneticPr fontId="2" type="noConversion"/>
  </si>
  <si>
    <t>S-Por.</t>
    <phoneticPr fontId="2" type="noConversion"/>
  </si>
  <si>
    <t>SOS</t>
    <phoneticPr fontId="2" type="noConversion"/>
  </si>
  <si>
    <t>PCBA</t>
    <phoneticPr fontId="2" type="noConversion"/>
  </si>
  <si>
    <t>Alveolus</t>
  </si>
  <si>
    <t>Alveolus</t>
    <phoneticPr fontId="2" type="noConversion"/>
  </si>
  <si>
    <t>SNA/N-Perp</t>
    <phoneticPr fontId="2" type="noConversion"/>
  </si>
  <si>
    <t>Post.Max</t>
    <phoneticPr fontId="2" type="noConversion"/>
  </si>
  <si>
    <t>Max. vertical</t>
    <phoneticPr fontId="2" type="noConversion"/>
  </si>
  <si>
    <t>OP</t>
    <phoneticPr fontId="2" type="noConversion"/>
  </si>
  <si>
    <t>POP/ MOP</t>
    <phoneticPr fontId="2" type="noConversion"/>
  </si>
  <si>
    <t>Y-plane</t>
    <phoneticPr fontId="2" type="noConversion"/>
  </si>
  <si>
    <t>MBL(71) - ACBL(69)</t>
    <phoneticPr fontId="2" type="noConversion"/>
  </si>
  <si>
    <t>MBL(71)</t>
    <phoneticPr fontId="2" type="noConversion"/>
  </si>
  <si>
    <t>Measurement</t>
    <phoneticPr fontId="2" type="noConversion"/>
  </si>
  <si>
    <t xml:space="preserve"> UGA/LGA (50/75) </t>
    <phoneticPr fontId="2" type="noConversion"/>
  </si>
  <si>
    <t>PPA(0.5)</t>
    <phoneticPr fontId="2" type="noConversion"/>
  </si>
  <si>
    <t>FH to Ba(N)</t>
    <phoneticPr fontId="2" type="noConversion"/>
  </si>
  <si>
    <t>S-Por.(25)</t>
    <phoneticPr fontId="2" type="noConversion"/>
  </si>
  <si>
    <t>ACBL(69)</t>
    <phoneticPr fontId="2" type="noConversion"/>
  </si>
  <si>
    <t>GA( UGA/LGA (50/75) )</t>
    <phoneticPr fontId="2" type="noConversion"/>
  </si>
  <si>
    <t>Evl.</t>
    <phoneticPr fontId="2" type="noConversion"/>
  </si>
  <si>
    <t>Total</t>
    <phoneticPr fontId="2" type="noConversion"/>
  </si>
  <si>
    <t>MXBL(54)/FH&gt;ANS(31)</t>
    <phoneticPr fontId="2" type="noConversion"/>
  </si>
  <si>
    <t>PCBA(64)/ FH&gt;Por(37)</t>
    <phoneticPr fontId="2" type="noConversion"/>
  </si>
  <si>
    <t>POP(17)/ MOP(14.5)</t>
    <phoneticPr fontId="2" type="noConversion"/>
  </si>
  <si>
    <t>SNA(81)/N-Perp(0)</t>
    <phoneticPr fontId="2" type="noConversion"/>
  </si>
  <si>
    <t>Ramus hx.(50)/FHR(60)</t>
    <phoneticPr fontId="2" type="noConversion"/>
  </si>
  <si>
    <t xml:space="preserve">S2.B2.D2.C2/C1-nbt(Obt)-RM(Rt)    </t>
    <phoneticPr fontId="2" type="noConversion"/>
  </si>
  <si>
    <t>홍승우(M)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</si>
</sst>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_ "/>
  </numFmts>
  <fonts count="7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color indexed="14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20"/>
      <name val="돋움"/>
      <family val="3"/>
      <charset val="129"/>
    </font>
    <font>
      <b/>
      <i/>
      <u/>
      <sz val="11"/>
      <color indexed="16"/>
      <name val="돋움"/>
      <family val="3"/>
      <charset val="129"/>
    </font>
    <font>
      <b/>
      <i/>
      <u/>
      <sz val="11"/>
      <color indexed="60"/>
      <name val="돋움"/>
      <family val="3"/>
      <charset val="129"/>
    </font>
    <font>
      <i/>
      <sz val="11"/>
      <name val="돋움"/>
      <family val="3"/>
      <charset val="129"/>
    </font>
    <font>
      <b/>
      <u/>
      <sz val="11"/>
      <name val="돋움"/>
      <family val="3"/>
      <charset val="129"/>
    </font>
    <font>
      <b/>
      <u/>
      <sz val="11"/>
      <color indexed="12"/>
      <name val="돋움"/>
      <family val="3"/>
      <charset val="129"/>
    </font>
    <font>
      <b/>
      <i/>
      <u/>
      <sz val="11"/>
      <color indexed="12"/>
      <name val="돋움"/>
      <family val="3"/>
      <charset val="129"/>
    </font>
    <font>
      <b/>
      <i/>
      <u/>
      <sz val="11"/>
      <name val="돋움"/>
      <family val="3"/>
      <charset val="129"/>
    </font>
    <font>
      <sz val="8"/>
      <color indexed="8"/>
      <name val="돋움"/>
      <family val="3"/>
      <charset val="129"/>
    </font>
    <font>
      <u/>
      <sz val="11"/>
      <name val="돋움"/>
      <family val="3"/>
      <charset val="129"/>
    </font>
    <font>
      <sz val="11"/>
      <color indexed="30"/>
      <name val="돋움"/>
      <family val="3"/>
      <charset val="129"/>
    </font>
    <font>
      <sz val="11"/>
      <color indexed="8"/>
      <name val="돋움"/>
      <family val="3"/>
      <charset val="129"/>
    </font>
    <font>
      <b/>
      <i/>
      <sz val="11"/>
      <name val="돋움"/>
      <family val="3"/>
      <charset val="129"/>
    </font>
    <font>
      <b/>
      <sz val="11"/>
      <color indexed="60"/>
      <name val="돋움"/>
      <family val="3"/>
      <charset val="129"/>
    </font>
    <font>
      <b/>
      <sz val="11"/>
      <color indexed="36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rgb="FF3F3F3F"/>
      <name val="맑은 고딕"/>
      <family val="2"/>
      <charset val="129"/>
      <scheme val="minor"/>
    </font>
    <font>
      <b/>
      <sz val="11"/>
      <color rgb="FF3F3F3F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color rgb="FF0E002D"/>
      <name val="Times New Roman Bold"/>
      <family val="1"/>
    </font>
    <font>
      <sz val="9"/>
      <color rgb="FF0E002D"/>
      <name val="Times New Roman Bold"/>
      <family val="1"/>
    </font>
    <font>
      <sz val="10"/>
      <color rgb="FF0E002D"/>
      <name val="Times New Roman Bold"/>
      <family val="1"/>
    </font>
    <font>
      <sz val="9"/>
      <name val="돋움"/>
      <family val="3"/>
      <charset val="129"/>
    </font>
    <font>
      <b/>
      <sz val="9"/>
      <color rgb="FF000000"/>
      <name val="굴림"/>
      <family val="3"/>
      <charset val="129"/>
    </font>
    <font>
      <b/>
      <sz val="9"/>
      <color rgb="FFFFFF00"/>
      <name val="맑은 고딕"/>
      <family val="3"/>
      <charset val="129"/>
    </font>
    <font>
      <sz val="11"/>
      <color rgb="FFFFFF00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b/>
      <i/>
      <u/>
      <sz val="11"/>
      <color theme="1"/>
      <name val="돋움"/>
      <family val="3"/>
      <charset val="129"/>
    </font>
    <font>
      <sz val="11"/>
      <color rgb="FF006100"/>
      <name val="맑은 고딕"/>
      <family val="2"/>
      <charset val="129"/>
      <scheme val="minor"/>
    </font>
    <font>
      <b/>
      <sz val="14"/>
      <color rgb="FF0000FF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i/>
      <sz val="12"/>
      <color rgb="FFFF0000"/>
      <name val="돋움"/>
      <family val="3"/>
      <charset val="129"/>
    </font>
    <font>
      <sz val="14"/>
      <color theme="1"/>
      <name val="맑은 고딕"/>
      <family val="3"/>
      <charset val="129"/>
      <scheme val="minor"/>
    </font>
    <font>
      <sz val="12"/>
      <color rgb="FF006100"/>
      <name val="맑은 고딕"/>
      <family val="2"/>
      <charset val="129"/>
      <scheme val="minor"/>
    </font>
    <font>
      <sz val="12"/>
      <color rgb="FF000000"/>
      <name val="Arial"/>
      <family val="2"/>
    </font>
    <font>
      <sz val="12"/>
      <name val="돋움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9"/>
      <color rgb="FFFF33CC"/>
      <name val="돋움"/>
      <family val="3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돋움"/>
      <family val="2"/>
      <charset val="129"/>
    </font>
    <font>
      <b/>
      <sz val="9"/>
      <color rgb="FF000000"/>
      <name val="돋움"/>
      <family val="2"/>
      <charset val="129"/>
    </font>
    <font>
      <sz val="11"/>
      <color theme="1"/>
      <name val="돋움"/>
      <family val="2"/>
      <charset val="129"/>
    </font>
    <font>
      <b/>
      <i/>
      <sz val="11"/>
      <color rgb="FF0000FF"/>
      <name val="돋움"/>
      <family val="2"/>
      <charset val="129"/>
    </font>
    <font>
      <b/>
      <sz val="12"/>
      <color rgb="FF0000FF"/>
      <name val="돋움"/>
      <family val="2"/>
      <charset val="129"/>
    </font>
    <font>
      <b/>
      <sz val="11"/>
      <name val="돋움"/>
      <family val="2"/>
      <charset val="129"/>
    </font>
    <font>
      <sz val="11"/>
      <name val="돋움"/>
      <family val="2"/>
      <charset val="129"/>
    </font>
    <font>
      <b/>
      <sz val="11"/>
      <color theme="1"/>
      <name val="돋움"/>
      <family val="2"/>
      <charset val="129"/>
    </font>
    <font>
      <b/>
      <sz val="11"/>
      <color rgb="FF7030A0"/>
      <name val="돋움"/>
      <family val="2"/>
      <charset val="129"/>
    </font>
    <font>
      <b/>
      <sz val="11"/>
      <color rgb="FF941100"/>
      <name val="돋움"/>
      <family val="2"/>
      <charset val="129"/>
    </font>
    <font>
      <sz val="11"/>
      <color rgb="FF941100"/>
      <name val="돋움"/>
      <family val="2"/>
      <charset val="129"/>
    </font>
    <font>
      <b/>
      <sz val="11"/>
      <color rgb="FFFF33CC"/>
      <name val="돋움"/>
      <family val="2"/>
      <charset val="129"/>
    </font>
    <font>
      <b/>
      <i/>
      <sz val="11"/>
      <color rgb="FF3E25FB"/>
      <name val="돋움"/>
      <family val="2"/>
      <charset val="129"/>
    </font>
    <font>
      <sz val="10"/>
      <name val="돋움"/>
      <family val="3"/>
      <charset val="129"/>
    </font>
    <font>
      <b/>
      <sz val="10"/>
      <name val="돋움"/>
      <family val="2"/>
      <charset val="129"/>
    </font>
    <font>
      <b/>
      <i/>
      <sz val="11"/>
      <name val="돋움"/>
      <family val="2"/>
      <charset val="129"/>
    </font>
    <font>
      <sz val="10"/>
      <name val="바탕체"/>
      <family val="1"/>
      <charset val="129"/>
    </font>
    <font>
      <b/>
      <i/>
      <sz val="10"/>
      <name val="바탕체"/>
      <family val="1"/>
      <charset val="129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42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9933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5FE9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DFFF2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theme="6" tint="0.3999450666829432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FF00FF"/>
      </left>
      <right/>
      <top style="thick">
        <color rgb="FFFF00FF"/>
      </top>
      <bottom/>
      <diagonal/>
    </border>
    <border>
      <left/>
      <right/>
      <top style="thick">
        <color rgb="FFFF00FF"/>
      </top>
      <bottom/>
      <diagonal/>
    </border>
    <border>
      <left/>
      <right style="thick">
        <color rgb="FFFF00FF"/>
      </right>
      <top style="thick">
        <color rgb="FFFF00FF"/>
      </top>
      <bottom/>
      <diagonal/>
    </border>
    <border>
      <left style="thick">
        <color rgb="FFFF00FF"/>
      </left>
      <right/>
      <top/>
      <bottom style="medium">
        <color indexed="64"/>
      </bottom>
      <diagonal/>
    </border>
    <border>
      <left style="thick">
        <color rgb="FFFF00FF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FF"/>
      </right>
      <top/>
      <bottom style="thick">
        <color rgb="FFFF00FF"/>
      </bottom>
      <diagonal/>
    </border>
    <border>
      <left style="thick">
        <color rgb="FF0000FF"/>
      </left>
      <right style="thin">
        <color indexed="64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 style="medium">
        <color theme="9" tint="-0.499984740745262"/>
      </left>
      <right style="dashed">
        <color indexed="64"/>
      </right>
      <top style="medium">
        <color theme="9" tint="-0.499984740745262"/>
      </top>
      <bottom style="dashed">
        <color indexed="64"/>
      </bottom>
      <diagonal/>
    </border>
    <border>
      <left style="dashed">
        <color indexed="64"/>
      </left>
      <right style="medium">
        <color theme="9" tint="-0.499984740745262"/>
      </right>
      <top style="medium">
        <color theme="9" tint="-0.499984740745262"/>
      </top>
      <bottom style="dashed">
        <color indexed="64"/>
      </bottom>
      <diagonal/>
    </border>
    <border>
      <left style="medium">
        <color theme="9" tint="-0.499984740745262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theme="9" tint="-0.499984740745262"/>
      </right>
      <top style="dashed">
        <color indexed="64"/>
      </top>
      <bottom style="dashed">
        <color indexed="64"/>
      </bottom>
      <diagonal/>
    </border>
    <border>
      <left style="medium">
        <color theme="9" tint="-0.499984740745262"/>
      </left>
      <right style="dashed">
        <color indexed="64"/>
      </right>
      <top style="dashed">
        <color indexed="64"/>
      </top>
      <bottom style="medium">
        <color theme="9" tint="-0.499984740745262"/>
      </bottom>
      <diagonal/>
    </border>
    <border>
      <left style="dashed">
        <color indexed="64"/>
      </left>
      <right style="medium">
        <color theme="9" tint="-0.499984740745262"/>
      </right>
      <top style="dashed">
        <color indexed="64"/>
      </top>
      <bottom style="medium">
        <color theme="9" tint="-0.499984740745262"/>
      </bottom>
      <diagonal/>
    </border>
    <border>
      <left style="thick">
        <color rgb="FF00FFFF"/>
      </left>
      <right style="thick">
        <color rgb="FF00FFFF"/>
      </right>
      <top style="thick">
        <color rgb="FF00FFFF"/>
      </top>
      <bottom style="thick">
        <color rgb="FF00FFFF"/>
      </bottom>
      <diagonal/>
    </border>
    <border>
      <left style="thick">
        <color rgb="FF00FFFF"/>
      </left>
      <right style="thin">
        <color indexed="64"/>
      </right>
      <top style="thick">
        <color rgb="FF00FFFF"/>
      </top>
      <bottom style="thin">
        <color indexed="64"/>
      </bottom>
      <diagonal/>
    </border>
    <border>
      <left style="thin">
        <color indexed="64"/>
      </left>
      <right style="thick">
        <color rgb="FF00FFFF"/>
      </right>
      <top style="thick">
        <color rgb="FF00FFFF"/>
      </top>
      <bottom style="thin">
        <color indexed="64"/>
      </bottom>
      <diagonal/>
    </border>
    <border>
      <left style="thick">
        <color rgb="FF00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FFFF"/>
      </right>
      <top style="thin">
        <color indexed="64"/>
      </top>
      <bottom style="thin">
        <color indexed="64"/>
      </bottom>
      <diagonal/>
    </border>
    <border>
      <left style="thick">
        <color rgb="FF00FF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FFFF"/>
      </right>
      <top style="thin">
        <color indexed="64"/>
      </top>
      <bottom/>
      <diagonal/>
    </border>
    <border>
      <left style="thick">
        <color rgb="FF00FFFF"/>
      </left>
      <right style="thin">
        <color indexed="64"/>
      </right>
      <top style="thin">
        <color indexed="64"/>
      </top>
      <bottom style="thick">
        <color rgb="FF00FFFF"/>
      </bottom>
      <diagonal/>
    </border>
    <border>
      <left style="thin">
        <color indexed="64"/>
      </left>
      <right style="thick">
        <color rgb="FF00FFFF"/>
      </right>
      <top style="thin">
        <color indexed="64"/>
      </top>
      <bottom style="thick">
        <color rgb="FF00FFFF"/>
      </bottom>
      <diagonal/>
    </border>
    <border>
      <left style="thin">
        <color indexed="64"/>
      </left>
      <right/>
      <top style="thick">
        <color rgb="FF00FFFF"/>
      </top>
      <bottom style="thin">
        <color indexed="64"/>
      </bottom>
      <diagonal/>
    </border>
    <border>
      <left style="thick">
        <color rgb="FF00FFFF"/>
      </left>
      <right style="thick">
        <color rgb="FF00FFFF"/>
      </right>
      <top style="thick">
        <color rgb="FF00FFFF"/>
      </top>
      <bottom style="thin">
        <color indexed="64"/>
      </bottom>
      <diagonal/>
    </border>
    <border>
      <left style="thick">
        <color rgb="FF00FFFF"/>
      </left>
      <right style="thick">
        <color rgb="FF00FFFF"/>
      </right>
      <top/>
      <bottom style="thick">
        <color rgb="FF00FFFF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ck">
        <color rgb="FF0000FF"/>
      </top>
      <bottom style="hair">
        <color theme="1"/>
      </bottom>
      <diagonal/>
    </border>
    <border>
      <left/>
      <right style="hair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ck">
        <color rgb="FF0000FF"/>
      </bottom>
      <diagonal/>
    </border>
    <border>
      <left style="thick">
        <color rgb="FF0000FF"/>
      </left>
      <right style="hair">
        <color theme="1"/>
      </right>
      <top style="thick">
        <color rgb="FF0000FF"/>
      </top>
      <bottom style="hair">
        <color theme="1"/>
      </bottom>
      <diagonal/>
    </border>
    <border>
      <left style="thick">
        <color rgb="FF0000FF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ck">
        <color rgb="FF0000FF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thick">
        <color rgb="FF0000FF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thick">
        <color rgb="FF0000FF"/>
      </left>
      <right style="hair">
        <color theme="1"/>
      </right>
      <top style="hair">
        <color theme="1"/>
      </top>
      <bottom style="thick">
        <color rgb="FF0000FF"/>
      </bottom>
      <diagonal/>
    </border>
    <border>
      <left/>
      <right/>
      <top style="thick">
        <color rgb="FFFF00FF"/>
      </top>
      <bottom style="thick">
        <color rgb="FF00FFFF"/>
      </bottom>
      <diagonal/>
    </border>
    <border>
      <left style="thick">
        <color rgb="FFFF33CC"/>
      </left>
      <right/>
      <top style="thick">
        <color rgb="FFFF33CC"/>
      </top>
      <bottom/>
      <diagonal/>
    </border>
    <border>
      <left/>
      <right/>
      <top style="thick">
        <color rgb="FFFF33CC"/>
      </top>
      <bottom/>
      <diagonal/>
    </border>
    <border>
      <left/>
      <right style="thick">
        <color rgb="FFFF33CC"/>
      </right>
      <top style="thick">
        <color rgb="FFFF33CC"/>
      </top>
      <bottom/>
      <diagonal/>
    </border>
    <border>
      <left style="thick">
        <color rgb="FFFF33CC"/>
      </left>
      <right/>
      <top/>
      <bottom/>
      <diagonal/>
    </border>
    <border>
      <left/>
      <right style="thick">
        <color rgb="FFFF33CC"/>
      </right>
      <top/>
      <bottom/>
      <diagonal/>
    </border>
    <border>
      <left style="thick">
        <color rgb="FFFF33CC"/>
      </left>
      <right/>
      <top/>
      <bottom style="thick">
        <color rgb="FFFF33CC"/>
      </bottom>
      <diagonal/>
    </border>
    <border>
      <left/>
      <right/>
      <top/>
      <bottom style="thick">
        <color rgb="FFFF33CC"/>
      </bottom>
      <diagonal/>
    </border>
    <border>
      <left/>
      <right style="thick">
        <color rgb="FFFF33CC"/>
      </right>
      <top/>
      <bottom style="thick">
        <color rgb="FFFF33CC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ck">
        <color rgb="FF3E25FB"/>
      </left>
      <right style="thick">
        <color rgb="FF3E25FB"/>
      </right>
      <top style="thick">
        <color rgb="FFFF33CC"/>
      </top>
      <bottom/>
      <diagonal/>
    </border>
    <border>
      <left style="thick">
        <color rgb="FF3E25FB"/>
      </left>
      <right style="thick">
        <color rgb="FF3E25FB"/>
      </right>
      <top/>
      <bottom style="thick">
        <color rgb="FF3E25FB"/>
      </bottom>
      <diagonal/>
    </border>
    <border>
      <left style="thick">
        <color rgb="FF0000FF"/>
      </left>
      <right/>
      <top style="thin">
        <color indexed="64"/>
      </top>
      <bottom/>
      <diagonal/>
    </border>
    <border>
      <left style="thick">
        <color rgb="FF0000FF"/>
      </left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n">
        <color indexed="64"/>
      </right>
      <top style="thick">
        <color rgb="FF0000FF"/>
      </top>
      <bottom/>
      <diagonal/>
    </border>
    <border>
      <left style="thin">
        <color indexed="64"/>
      </left>
      <right style="thin">
        <color indexed="64"/>
      </right>
      <top style="thick">
        <color rgb="FF0000FF"/>
      </top>
      <bottom/>
      <diagonal/>
    </border>
    <border>
      <left style="thin">
        <color indexed="64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ck">
        <color rgb="FF0000FF"/>
      </left>
      <right/>
      <top style="hair">
        <color theme="1"/>
      </top>
      <bottom style="hair">
        <color theme="1"/>
      </bottom>
      <diagonal/>
    </border>
    <border>
      <left style="thick">
        <color rgb="FF0000FF"/>
      </left>
      <right/>
      <top style="hair">
        <color theme="1"/>
      </top>
      <bottom style="thick">
        <color rgb="FF0000FF"/>
      </bottom>
      <diagonal/>
    </border>
    <border>
      <left style="thick">
        <color rgb="FFFF00FF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FF"/>
      </right>
      <top style="thin">
        <color indexed="64"/>
      </top>
      <bottom style="thin">
        <color indexed="64"/>
      </bottom>
      <diagonal/>
    </border>
    <border>
      <left style="thick">
        <color rgb="FF00FFFF"/>
      </left>
      <right style="thick">
        <color rgb="FF00FFFF"/>
      </right>
      <top style="thin">
        <color indexed="64"/>
      </top>
      <bottom style="thin">
        <color indexed="64"/>
      </bottom>
      <diagonal/>
    </border>
    <border>
      <left style="thick">
        <color rgb="FF00FFFF"/>
      </left>
      <right/>
      <top style="thick">
        <color rgb="FF00FFFF"/>
      </top>
      <bottom style="thick">
        <color rgb="FF00FFFF"/>
      </bottom>
      <diagonal/>
    </border>
    <border>
      <left style="thin">
        <color indexed="64"/>
      </left>
      <right style="thick">
        <color rgb="FFFF00FF"/>
      </right>
      <top/>
      <bottom/>
      <diagonal/>
    </border>
    <border>
      <left/>
      <right style="thick">
        <color rgb="FFFF33CC"/>
      </right>
      <top style="thick">
        <color rgb="FF00FFFF"/>
      </top>
      <bottom style="thick">
        <color rgb="FF00FFFF"/>
      </bottom>
      <diagonal/>
    </border>
    <border>
      <left style="medium">
        <color theme="9" tint="-0.499984740745262"/>
      </left>
      <right style="dashed">
        <color indexed="64"/>
      </right>
      <top/>
      <bottom/>
      <diagonal/>
    </border>
    <border>
      <left style="medium">
        <color theme="9" tint="-0.499984740745262"/>
      </left>
      <right/>
      <top style="dashed">
        <color indexed="64"/>
      </top>
      <bottom style="dashed">
        <color indexed="64"/>
      </bottom>
      <diagonal/>
    </border>
    <border>
      <left style="thick">
        <color rgb="FF00FFFF"/>
      </left>
      <right style="thick">
        <color rgb="FF00FFFF"/>
      </right>
      <top style="thin">
        <color indexed="64"/>
      </top>
      <bottom/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thick">
        <color rgb="FF00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FFFF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/>
      <diagonal/>
    </border>
    <border>
      <left style="thin">
        <color indexed="64"/>
      </left>
      <right style="thick">
        <color theme="5" tint="-0.24994659260841701"/>
      </right>
      <top style="thick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5" tint="-0.24994659260841701"/>
      </right>
      <top style="thin">
        <color indexed="64"/>
      </top>
      <bottom style="thick">
        <color theme="5" tint="-0.24994659260841701"/>
      </bottom>
      <diagonal/>
    </border>
    <border>
      <left style="thin">
        <color indexed="64"/>
      </left>
      <right style="thick">
        <color rgb="FFFFC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FF00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indexed="64"/>
      </bottom>
      <diagonal/>
    </border>
    <border>
      <left style="thin">
        <color theme="5"/>
      </left>
      <right/>
      <top style="thin">
        <color indexed="64"/>
      </top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FF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FF00"/>
      </bottom>
      <diagonal/>
    </border>
    <border>
      <left style="thin">
        <color rgb="FFFF0000"/>
      </left>
      <right style="thin">
        <color rgb="FFFF0000"/>
      </right>
      <top/>
      <bottom style="thin">
        <color rgb="FF00FF00"/>
      </bottom>
      <diagonal/>
    </border>
    <border>
      <left/>
      <right/>
      <top/>
      <bottom style="thin">
        <color rgb="FF00FFFF"/>
      </bottom>
      <diagonal/>
    </border>
    <border>
      <left style="thin">
        <color indexed="64"/>
      </left>
      <right style="thin">
        <color rgb="FF00FFFF"/>
      </right>
      <top style="thin">
        <color indexed="64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ck">
        <color rgb="FF0000FF"/>
      </top>
      <bottom/>
      <diagonal/>
    </border>
    <border>
      <left style="hair">
        <color theme="1"/>
      </left>
      <right/>
      <top style="hair">
        <color theme="1"/>
      </top>
      <bottom style="thick">
        <color rgb="FF0000FF"/>
      </bottom>
      <diagonal/>
    </border>
    <border>
      <left/>
      <right/>
      <top style="thick">
        <color rgb="FFFFC000"/>
      </top>
      <bottom style="thin">
        <color indexed="64"/>
      </bottom>
      <diagonal/>
    </border>
    <border>
      <left/>
      <right/>
      <top style="thick">
        <color rgb="FF00FFFF"/>
      </top>
      <bottom style="thick">
        <color rgb="FF00FFFF"/>
      </bottom>
      <diagonal/>
    </border>
    <border>
      <left/>
      <right/>
      <top style="thick">
        <color rgb="FF00FFFF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00FFFF"/>
      </bottom>
      <diagonal/>
    </border>
    <border>
      <left/>
      <right/>
      <top style="thick">
        <color theme="5" tint="-0.24994659260841701"/>
      </top>
      <bottom/>
      <diagonal/>
    </border>
    <border>
      <left/>
      <right/>
      <top style="dashed">
        <color indexed="64"/>
      </top>
      <bottom style="thick">
        <color theme="5" tint="-0.24994659260841701"/>
      </bottom>
      <diagonal/>
    </border>
  </borders>
  <cellStyleXfs count="6">
    <xf numFmtId="0" fontId="0" fillId="0" borderId="0">
      <alignment vertical="center"/>
    </xf>
    <xf numFmtId="0" fontId="27" fillId="11" borderId="9" applyNumberFormat="0" applyAlignment="0" applyProtection="0">
      <alignment vertical="center"/>
    </xf>
    <xf numFmtId="0" fontId="1" fillId="12" borderId="10" applyNumberFormat="0" applyFont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2" fillId="6" borderId="0" xfId="0" applyFont="1" applyFill="1">
      <alignment vertical="center"/>
    </xf>
    <xf numFmtId="0" fontId="22" fillId="0" borderId="0" xfId="0" applyFont="1">
      <alignment vertical="center"/>
    </xf>
    <xf numFmtId="0" fontId="22" fillId="7" borderId="0" xfId="0" applyFont="1" applyFill="1" applyAlignment="1">
      <alignment horizontal="left" vertical="center"/>
    </xf>
    <xf numFmtId="0" fontId="22" fillId="7" borderId="0" xfId="0" applyFont="1" applyFill="1">
      <alignment vertical="center"/>
    </xf>
    <xf numFmtId="0" fontId="23" fillId="8" borderId="0" xfId="0" applyFont="1" applyFill="1">
      <alignment vertical="center"/>
    </xf>
    <xf numFmtId="0" fontId="22" fillId="8" borderId="0" xfId="0" applyFont="1" applyFill="1">
      <alignment vertical="center"/>
    </xf>
    <xf numFmtId="0" fontId="22" fillId="0" borderId="7" xfId="0" applyFont="1" applyBorder="1">
      <alignment vertical="center"/>
    </xf>
    <xf numFmtId="0" fontId="3" fillId="8" borderId="0" xfId="0" applyFont="1" applyFill="1">
      <alignment vertical="center"/>
    </xf>
    <xf numFmtId="0" fontId="22" fillId="3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9" fillId="0" borderId="0" xfId="0" applyFont="1">
      <alignment vertical="center"/>
    </xf>
    <xf numFmtId="0" fontId="22" fillId="9" borderId="0" xfId="0" applyFont="1" applyFill="1">
      <alignment vertical="center"/>
    </xf>
    <xf numFmtId="0" fontId="0" fillId="8" borderId="0" xfId="0" applyFill="1">
      <alignment vertical="center"/>
    </xf>
    <xf numFmtId="0" fontId="22" fillId="10" borderId="0" xfId="0" applyFont="1" applyFill="1">
      <alignment vertical="center"/>
    </xf>
    <xf numFmtId="0" fontId="0" fillId="12" borderId="10" xfId="2" applyFont="1">
      <alignment vertical="center"/>
    </xf>
    <xf numFmtId="0" fontId="3" fillId="12" borderId="10" xfId="2" applyFont="1">
      <alignment vertical="center"/>
    </xf>
    <xf numFmtId="0" fontId="28" fillId="11" borderId="9" xfId="1" applyFont="1">
      <alignment vertical="center"/>
    </xf>
    <xf numFmtId="0" fontId="3" fillId="15" borderId="2" xfId="0" applyFont="1" applyFill="1" applyBorder="1">
      <alignment vertical="center"/>
    </xf>
    <xf numFmtId="0" fontId="3" fillId="15" borderId="8" xfId="0" applyFont="1" applyFill="1" applyBorder="1">
      <alignment vertical="center"/>
    </xf>
    <xf numFmtId="0" fontId="22" fillId="29" borderId="0" xfId="0" applyFont="1" applyFill="1">
      <alignment vertical="center"/>
    </xf>
    <xf numFmtId="0" fontId="32" fillId="30" borderId="12" xfId="0" applyFont="1" applyFill="1" applyBorder="1" applyAlignment="1">
      <alignment horizontal="left" vertical="center" readingOrder="1"/>
    </xf>
    <xf numFmtId="0" fontId="32" fillId="22" borderId="12" xfId="0" applyFont="1" applyFill="1" applyBorder="1" applyAlignment="1">
      <alignment horizontal="left" vertical="center" readingOrder="1"/>
    </xf>
    <xf numFmtId="0" fontId="32" fillId="26" borderId="12" xfId="0" applyFont="1" applyFill="1" applyBorder="1" applyAlignment="1">
      <alignment horizontal="left" vertical="center" readingOrder="1"/>
    </xf>
    <xf numFmtId="0" fontId="32" fillId="7" borderId="12" xfId="0" applyFont="1" applyFill="1" applyBorder="1" applyAlignment="1">
      <alignment horizontal="left" vertical="center" readingOrder="1"/>
    </xf>
    <xf numFmtId="0" fontId="31" fillId="26" borderId="12" xfId="0" applyFont="1" applyFill="1" applyBorder="1" applyAlignment="1">
      <alignment horizontal="left" vertical="center" readingOrder="1"/>
    </xf>
    <xf numFmtId="0" fontId="30" fillId="32" borderId="11" xfId="0" applyFont="1" applyFill="1" applyBorder="1" applyAlignment="1">
      <alignment horizontal="center" vertical="center" readingOrder="1"/>
    </xf>
    <xf numFmtId="0" fontId="0" fillId="30" borderId="8" xfId="0" applyFill="1" applyBorder="1">
      <alignment vertical="center"/>
    </xf>
    <xf numFmtId="0" fontId="0" fillId="22" borderId="8" xfId="0" applyFill="1" applyBorder="1">
      <alignment vertical="center"/>
    </xf>
    <xf numFmtId="0" fontId="33" fillId="26" borderId="8" xfId="0" applyFont="1" applyFill="1" applyBorder="1">
      <alignment vertical="center"/>
    </xf>
    <xf numFmtId="0" fontId="0" fillId="26" borderId="8" xfId="0" applyFill="1" applyBorder="1">
      <alignment vertical="center"/>
    </xf>
    <xf numFmtId="0" fontId="0" fillId="7" borderId="8" xfId="0" applyFill="1" applyBorder="1">
      <alignment vertical="center"/>
    </xf>
    <xf numFmtId="0" fontId="30" fillId="24" borderId="11" xfId="0" applyFont="1" applyFill="1" applyBorder="1" applyAlignment="1">
      <alignment horizontal="center" vertical="center" readingOrder="1"/>
    </xf>
    <xf numFmtId="0" fontId="30" fillId="23" borderId="11" xfId="0" applyFont="1" applyFill="1" applyBorder="1" applyAlignment="1">
      <alignment horizontal="center" vertical="center" readingOrder="1"/>
    </xf>
    <xf numFmtId="0" fontId="0" fillId="32" borderId="13" xfId="0" applyFill="1" applyBorder="1">
      <alignment vertical="center"/>
    </xf>
    <xf numFmtId="0" fontId="0" fillId="24" borderId="13" xfId="0" applyFill="1" applyBorder="1">
      <alignment vertical="center"/>
    </xf>
    <xf numFmtId="0" fontId="0" fillId="23" borderId="13" xfId="0" applyFill="1" applyBorder="1">
      <alignment vertical="center"/>
    </xf>
    <xf numFmtId="0" fontId="0" fillId="22" borderId="2" xfId="0" applyFill="1" applyBorder="1">
      <alignment vertical="center"/>
    </xf>
    <xf numFmtId="0" fontId="30" fillId="22" borderId="14" xfId="0" applyFont="1" applyFill="1" applyBorder="1" applyAlignment="1">
      <alignment horizontal="center" vertical="center" readingOrder="1"/>
    </xf>
    <xf numFmtId="0" fontId="0" fillId="32" borderId="8" xfId="0" applyFill="1" applyBorder="1">
      <alignment vertical="center"/>
    </xf>
    <xf numFmtId="0" fontId="0" fillId="24" borderId="8" xfId="0" applyFill="1" applyBorder="1">
      <alignment vertical="center"/>
    </xf>
    <xf numFmtId="0" fontId="0" fillId="23" borderId="8" xfId="0" applyFill="1" applyBorder="1">
      <alignment vertical="center"/>
    </xf>
    <xf numFmtId="0" fontId="34" fillId="33" borderId="0" xfId="0" applyFont="1" applyFill="1" applyAlignment="1">
      <alignment horizontal="center" vertical="center" readingOrder="1"/>
    </xf>
    <xf numFmtId="0" fontId="22" fillId="33" borderId="0" xfId="0" applyFont="1" applyFill="1">
      <alignment vertical="center"/>
    </xf>
    <xf numFmtId="0" fontId="36" fillId="31" borderId="0" xfId="0" applyFont="1" applyFill="1">
      <alignment vertical="center"/>
    </xf>
    <xf numFmtId="0" fontId="22" fillId="0" borderId="3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0" fillId="6" borderId="0" xfId="0" applyFill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13" borderId="0" xfId="0" applyFill="1" applyAlignment="1">
      <alignment horizontal="left" vertical="center"/>
    </xf>
    <xf numFmtId="0" fontId="0" fillId="38" borderId="0" xfId="0" applyFill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44" fillId="0" borderId="18" xfId="0" applyFont="1" applyBorder="1" applyAlignment="1">
      <alignment horizontal="center" vertical="center"/>
    </xf>
    <xf numFmtId="0" fontId="0" fillId="16" borderId="19" xfId="0" applyFill="1" applyBorder="1">
      <alignment vertical="center"/>
    </xf>
    <xf numFmtId="0" fontId="0" fillId="23" borderId="20" xfId="0" applyFill="1" applyBorder="1">
      <alignment vertical="center"/>
    </xf>
    <xf numFmtId="0" fontId="3" fillId="34" borderId="21" xfId="0" applyFont="1" applyFill="1" applyBorder="1" applyAlignment="1">
      <alignment horizontal="center" vertical="center"/>
    </xf>
    <xf numFmtId="0" fontId="3" fillId="21" borderId="22" xfId="0" applyFont="1" applyFill="1" applyBorder="1">
      <alignment vertical="center"/>
    </xf>
    <xf numFmtId="0" fontId="0" fillId="0" borderId="17" xfId="0" applyBorder="1">
      <alignment vertical="center"/>
    </xf>
    <xf numFmtId="0" fontId="10" fillId="0" borderId="28" xfId="0" applyFont="1" applyBorder="1">
      <alignment vertical="center"/>
    </xf>
    <xf numFmtId="0" fontId="0" fillId="0" borderId="0" xfId="0" applyAlignment="1">
      <alignment horizontal="right" vertical="center"/>
    </xf>
    <xf numFmtId="0" fontId="3" fillId="27" borderId="0" xfId="0" applyFont="1" applyFill="1">
      <alignment vertical="center"/>
    </xf>
    <xf numFmtId="0" fontId="0" fillId="0" borderId="27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13" borderId="35" xfId="0" applyFill="1" applyBorder="1" applyAlignment="1">
      <alignment horizontal="left" vertical="center"/>
    </xf>
    <xf numFmtId="0" fontId="0" fillId="13" borderId="35" xfId="0" applyFill="1" applyBorder="1">
      <alignment vertical="center"/>
    </xf>
    <xf numFmtId="0" fontId="0" fillId="13" borderId="37" xfId="0" applyFill="1" applyBorder="1" applyAlignment="1">
      <alignment horizontal="left" vertical="center"/>
    </xf>
    <xf numFmtId="0" fontId="0" fillId="20" borderId="40" xfId="0" applyFill="1" applyBorder="1" applyAlignment="1">
      <alignment horizontal="left" vertical="center"/>
    </xf>
    <xf numFmtId="0" fontId="0" fillId="20" borderId="42" xfId="0" applyFill="1" applyBorder="1" applyAlignment="1">
      <alignment horizontal="left" vertical="center"/>
    </xf>
    <xf numFmtId="0" fontId="0" fillId="18" borderId="42" xfId="0" applyFill="1" applyBorder="1" applyAlignment="1">
      <alignment horizontal="left" vertical="center"/>
    </xf>
    <xf numFmtId="0" fontId="16" fillId="18" borderId="42" xfId="0" applyFont="1" applyFill="1" applyBorder="1" applyAlignment="1">
      <alignment horizontal="left" vertical="center"/>
    </xf>
    <xf numFmtId="0" fontId="0" fillId="16" borderId="42" xfId="0" applyFill="1" applyBorder="1" applyAlignment="1">
      <alignment horizontal="left" vertical="center"/>
    </xf>
    <xf numFmtId="0" fontId="0" fillId="19" borderId="42" xfId="0" applyFill="1" applyBorder="1" applyAlignment="1">
      <alignment horizontal="left" vertical="center"/>
    </xf>
    <xf numFmtId="0" fontId="0" fillId="17" borderId="42" xfId="0" applyFill="1" applyBorder="1" applyAlignment="1">
      <alignment horizontal="left" vertical="center"/>
    </xf>
    <xf numFmtId="0" fontId="0" fillId="5" borderId="42" xfId="0" applyFill="1" applyBorder="1" applyAlignment="1">
      <alignment horizontal="left" vertical="center"/>
    </xf>
    <xf numFmtId="0" fontId="0" fillId="23" borderId="42" xfId="0" applyFill="1" applyBorder="1" applyAlignment="1">
      <alignment horizontal="left" vertical="center"/>
    </xf>
    <xf numFmtId="0" fontId="0" fillId="23" borderId="44" xfId="0" applyFill="1" applyBorder="1" applyAlignment="1">
      <alignment horizontal="left" vertical="center"/>
    </xf>
    <xf numFmtId="0" fontId="0" fillId="8" borderId="42" xfId="0" applyFill="1" applyBorder="1">
      <alignment vertical="center"/>
    </xf>
    <xf numFmtId="0" fontId="0" fillId="8" borderId="46" xfId="0" applyFill="1" applyBorder="1">
      <alignment vertical="center"/>
    </xf>
    <xf numFmtId="0" fontId="0" fillId="37" borderId="39" xfId="0" applyFill="1" applyBorder="1">
      <alignment vertical="center"/>
    </xf>
    <xf numFmtId="0" fontId="0" fillId="8" borderId="40" xfId="0" applyFill="1" applyBorder="1">
      <alignment vertical="center"/>
    </xf>
    <xf numFmtId="0" fontId="0" fillId="14" borderId="49" xfId="0" applyFill="1" applyBorder="1">
      <alignment vertical="center"/>
    </xf>
    <xf numFmtId="0" fontId="0" fillId="2" borderId="50" xfId="0" applyFill="1" applyBorder="1">
      <alignment vertical="center"/>
    </xf>
    <xf numFmtId="0" fontId="4" fillId="9" borderId="24" xfId="0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6" fillId="37" borderId="27" xfId="0" applyFont="1" applyFill="1" applyBorder="1" applyAlignment="1">
      <alignment horizontal="center" vertical="center"/>
    </xf>
    <xf numFmtId="0" fontId="38" fillId="37" borderId="27" xfId="0" applyFont="1" applyFill="1" applyBorder="1" applyAlignment="1">
      <alignment horizontal="center" vertical="center"/>
    </xf>
    <xf numFmtId="0" fontId="5" fillId="37" borderId="27" xfId="0" applyFont="1" applyFill="1" applyBorder="1" applyAlignment="1">
      <alignment horizontal="center" vertical="center"/>
    </xf>
    <xf numFmtId="0" fontId="8" fillId="37" borderId="1" xfId="0" applyFont="1" applyFill="1" applyBorder="1" applyAlignment="1">
      <alignment horizontal="center" vertical="center"/>
    </xf>
    <xf numFmtId="0" fontId="40" fillId="37" borderId="1" xfId="0" applyFont="1" applyFill="1" applyBorder="1" applyAlignment="1">
      <alignment horizontal="center" vertical="center"/>
    </xf>
    <xf numFmtId="0" fontId="9" fillId="37" borderId="1" xfId="0" applyFont="1" applyFill="1" applyBorder="1" applyAlignment="1">
      <alignment horizontal="center" vertical="center"/>
    </xf>
    <xf numFmtId="0" fontId="8" fillId="37" borderId="53" xfId="0" applyFont="1" applyFill="1" applyBorder="1" applyAlignment="1">
      <alignment horizontal="center" vertical="center"/>
    </xf>
    <xf numFmtId="0" fontId="40" fillId="37" borderId="54" xfId="0" applyFont="1" applyFill="1" applyBorder="1" applyAlignment="1">
      <alignment horizontal="center" vertical="center"/>
    </xf>
    <xf numFmtId="0" fontId="9" fillId="37" borderId="54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3" fillId="32" borderId="56" xfId="0" applyFont="1" applyFill="1" applyBorder="1">
      <alignment vertical="center"/>
    </xf>
    <xf numFmtId="0" fontId="23" fillId="32" borderId="57" xfId="0" applyFont="1" applyFill="1" applyBorder="1">
      <alignment vertical="center"/>
    </xf>
    <xf numFmtId="0" fontId="0" fillId="0" borderId="58" xfId="0" applyBorder="1">
      <alignment vertical="center"/>
    </xf>
    <xf numFmtId="0" fontId="6" fillId="37" borderId="59" xfId="0" applyFont="1" applyFill="1" applyBorder="1">
      <alignment vertical="center"/>
    </xf>
    <xf numFmtId="0" fontId="38" fillId="37" borderId="57" xfId="0" applyFont="1" applyFill="1" applyBorder="1">
      <alignment vertical="center"/>
    </xf>
    <xf numFmtId="0" fontId="5" fillId="37" borderId="57" xfId="0" applyFont="1" applyFill="1" applyBorder="1">
      <alignment vertical="center"/>
    </xf>
    <xf numFmtId="0" fontId="3" fillId="0" borderId="57" xfId="0" applyFont="1" applyBorder="1">
      <alignment vertical="center"/>
    </xf>
    <xf numFmtId="0" fontId="0" fillId="0" borderId="57" xfId="0" applyBorder="1">
      <alignment vertical="center"/>
    </xf>
    <xf numFmtId="0" fontId="7" fillId="0" borderId="57" xfId="0" applyFont="1" applyBorder="1">
      <alignment vertical="center"/>
    </xf>
    <xf numFmtId="0" fontId="4" fillId="0" borderId="0" xfId="0" applyFont="1">
      <alignment vertical="center"/>
    </xf>
    <xf numFmtId="0" fontId="0" fillId="0" borderId="61" xfId="0" applyBorder="1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2" fillId="22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43" fillId="22" borderId="0" xfId="0" applyFont="1" applyFill="1" applyProtection="1">
      <alignment vertical="center"/>
      <protection locked="0"/>
    </xf>
    <xf numFmtId="0" fontId="0" fillId="40" borderId="33" xfId="0" applyFill="1" applyBorder="1" applyAlignment="1">
      <alignment horizontal="left" vertical="center"/>
    </xf>
    <xf numFmtId="0" fontId="0" fillId="40" borderId="35" xfId="0" applyFill="1" applyBorder="1" applyAlignment="1">
      <alignment horizontal="left" vertical="center"/>
    </xf>
    <xf numFmtId="0" fontId="0" fillId="32" borderId="35" xfId="0" applyFill="1" applyBorder="1" applyAlignment="1">
      <alignment horizontal="left" vertical="center"/>
    </xf>
    <xf numFmtId="0" fontId="0" fillId="32" borderId="35" xfId="0" applyFill="1" applyBorder="1">
      <alignment vertical="center"/>
    </xf>
    <xf numFmtId="0" fontId="45" fillId="14" borderId="0" xfId="2" applyFont="1" applyFill="1" applyBorder="1" applyAlignment="1">
      <alignment vertical="center"/>
    </xf>
    <xf numFmtId="0" fontId="45" fillId="14" borderId="0" xfId="2" applyFont="1" applyFill="1" applyBorder="1" applyAlignment="1">
      <alignment horizontal="center" vertical="center"/>
    </xf>
    <xf numFmtId="0" fontId="29" fillId="14" borderId="0" xfId="0" applyFont="1" applyFill="1" applyAlignment="1">
      <alignment horizontal="center" vertical="center"/>
    </xf>
    <xf numFmtId="0" fontId="0" fillId="14" borderId="0" xfId="0" applyFill="1">
      <alignment vertical="center"/>
    </xf>
    <xf numFmtId="0" fontId="0" fillId="38" borderId="9" xfId="0" applyFill="1" applyBorder="1">
      <alignment vertical="center"/>
    </xf>
    <xf numFmtId="0" fontId="46" fillId="35" borderId="0" xfId="3" applyFont="1" applyAlignment="1" applyProtection="1">
      <alignment horizontal="center" vertical="center"/>
      <protection locked="0"/>
    </xf>
    <xf numFmtId="0" fontId="47" fillId="8" borderId="10" xfId="2" applyFont="1" applyFill="1" applyAlignment="1" applyProtection="1">
      <alignment horizontal="left" vertical="center" readingOrder="1"/>
      <protection locked="0"/>
    </xf>
    <xf numFmtId="0" fontId="48" fillId="8" borderId="10" xfId="2" applyFont="1" applyFill="1" applyProtection="1">
      <alignment vertical="center"/>
      <protection locked="0"/>
    </xf>
    <xf numFmtId="0" fontId="0" fillId="45" borderId="0" xfId="0" applyFill="1" applyAlignment="1">
      <alignment horizontal="center" vertical="center"/>
    </xf>
    <xf numFmtId="0" fontId="0" fillId="12" borderId="10" xfId="2" applyFont="1" applyAlignment="1">
      <alignment horizontal="center" vertical="center"/>
    </xf>
    <xf numFmtId="0" fontId="49" fillId="41" borderId="62" xfId="4" applyBorder="1" applyAlignment="1">
      <alignment horizontal="center" vertical="center"/>
    </xf>
    <xf numFmtId="0" fontId="41" fillId="35" borderId="63" xfId="3" applyBorder="1" applyAlignment="1">
      <alignment horizontal="center" vertical="center"/>
    </xf>
    <xf numFmtId="0" fontId="41" fillId="44" borderId="63" xfId="3" applyFill="1" applyBorder="1" applyAlignment="1">
      <alignment horizontal="center" vertical="center"/>
    </xf>
    <xf numFmtId="0" fontId="0" fillId="28" borderId="63" xfId="0" applyFill="1" applyBorder="1" applyAlignment="1">
      <alignment horizontal="center" vertical="center"/>
    </xf>
    <xf numFmtId="0" fontId="0" fillId="0" borderId="64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12" borderId="70" xfId="2" applyFont="1" applyBorder="1" applyAlignment="1">
      <alignment horizontal="center" vertical="center"/>
    </xf>
    <xf numFmtId="0" fontId="0" fillId="43" borderId="71" xfId="0" applyFill="1" applyBorder="1" applyAlignment="1">
      <alignment horizontal="center" vertical="center"/>
    </xf>
    <xf numFmtId="0" fontId="50" fillId="46" borderId="72" xfId="5" applyFill="1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73" xfId="0" applyBorder="1" applyAlignment="1">
      <alignment horizontal="center" vertical="center"/>
    </xf>
    <xf numFmtId="0" fontId="3" fillId="36" borderId="7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1" fillId="25" borderId="75" xfId="0" applyFont="1" applyFill="1" applyBorder="1" applyAlignment="1">
      <alignment horizontal="center" vertical="center"/>
    </xf>
    <xf numFmtId="0" fontId="51" fillId="25" borderId="76" xfId="0" applyFont="1" applyFill="1" applyBorder="1" applyAlignment="1">
      <alignment horizontal="center" vertical="center"/>
    </xf>
    <xf numFmtId="0" fontId="51" fillId="25" borderId="77" xfId="0" applyFont="1" applyFill="1" applyBorder="1" applyAlignment="1">
      <alignment horizontal="center" vertical="center"/>
    </xf>
    <xf numFmtId="0" fontId="0" fillId="0" borderId="79" xfId="0" applyBorder="1">
      <alignment vertical="center"/>
    </xf>
    <xf numFmtId="0" fontId="3" fillId="23" borderId="80" xfId="0" applyFont="1" applyFill="1" applyBorder="1">
      <alignment vertical="center"/>
    </xf>
    <xf numFmtId="0" fontId="0" fillId="39" borderId="81" xfId="0" applyFill="1" applyBorder="1" applyAlignment="1">
      <alignment horizontal="center" vertical="center"/>
    </xf>
    <xf numFmtId="0" fontId="0" fillId="39" borderId="81" xfId="0" applyFill="1" applyBorder="1">
      <alignment vertical="center"/>
    </xf>
    <xf numFmtId="0" fontId="0" fillId="23" borderId="15" xfId="0" applyFill="1" applyBorder="1">
      <alignment vertical="center"/>
    </xf>
    <xf numFmtId="0" fontId="0" fillId="28" borderId="85" xfId="0" applyFill="1" applyBorder="1">
      <alignment vertical="center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32" borderId="87" xfId="0" applyFill="1" applyBorder="1" applyAlignment="1">
      <alignment horizontal="left" vertical="center"/>
    </xf>
    <xf numFmtId="0" fontId="48" fillId="0" borderId="10" xfId="2" applyFont="1" applyFill="1" applyProtection="1">
      <alignment vertical="center"/>
      <protection locked="0"/>
    </xf>
    <xf numFmtId="0" fontId="0" fillId="38" borderId="0" xfId="0" applyFill="1" applyProtection="1">
      <alignment vertical="center"/>
      <protection locked="0"/>
    </xf>
    <xf numFmtId="0" fontId="0" fillId="47" borderId="0" xfId="0" applyFill="1" applyProtection="1">
      <alignment vertical="center"/>
      <protection locked="0"/>
    </xf>
    <xf numFmtId="0" fontId="0" fillId="39" borderId="88" xfId="0" applyFill="1" applyBorder="1" applyAlignment="1">
      <alignment horizontal="left" vertical="center"/>
    </xf>
    <xf numFmtId="0" fontId="0" fillId="0" borderId="39" xfId="0" applyBorder="1">
      <alignment vertical="center"/>
    </xf>
    <xf numFmtId="0" fontId="0" fillId="5" borderId="91" xfId="0" applyFill="1" applyBorder="1" applyAlignment="1">
      <alignment horizontal="left" vertical="center"/>
    </xf>
    <xf numFmtId="0" fontId="0" fillId="48" borderId="0" xfId="0" applyFill="1">
      <alignment vertical="center"/>
    </xf>
    <xf numFmtId="0" fontId="0" fillId="7" borderId="0" xfId="0" applyFill="1">
      <alignment vertical="center"/>
    </xf>
    <xf numFmtId="0" fontId="3" fillId="49" borderId="0" xfId="0" applyFont="1" applyFill="1">
      <alignment vertical="center"/>
    </xf>
    <xf numFmtId="0" fontId="0" fillId="13" borderId="89" xfId="0" applyFill="1" applyBorder="1">
      <alignment vertical="center"/>
    </xf>
    <xf numFmtId="0" fontId="0" fillId="0" borderId="83" xfId="0" applyBorder="1">
      <alignment vertical="center"/>
    </xf>
    <xf numFmtId="0" fontId="0" fillId="4" borderId="83" xfId="0" applyFill="1" applyBorder="1">
      <alignment vertical="center"/>
    </xf>
    <xf numFmtId="0" fontId="0" fillId="0" borderId="49" xfId="0" applyBorder="1">
      <alignment vertical="center"/>
    </xf>
    <xf numFmtId="0" fontId="0" fillId="0" borderId="84" xfId="0" applyBorder="1">
      <alignment vertical="center"/>
    </xf>
    <xf numFmtId="0" fontId="0" fillId="0" borderId="86" xfId="0" applyBorder="1">
      <alignment vertical="center"/>
    </xf>
    <xf numFmtId="0" fontId="48" fillId="0" borderId="93" xfId="2" applyFont="1" applyFill="1" applyBorder="1" applyProtection="1">
      <alignment vertical="center"/>
      <protection locked="0"/>
    </xf>
    <xf numFmtId="0" fontId="0" fillId="0" borderId="94" xfId="0" applyBorder="1" applyProtection="1">
      <alignment vertical="center"/>
      <protection locked="0"/>
    </xf>
    <xf numFmtId="0" fontId="0" fillId="0" borderId="95" xfId="0" applyBorder="1" applyProtection="1">
      <alignment vertical="center"/>
      <protection locked="0"/>
    </xf>
    <xf numFmtId="0" fontId="0" fillId="0" borderId="96" xfId="0" applyBorder="1" applyProtection="1">
      <alignment vertical="center"/>
      <protection locked="0"/>
    </xf>
    <xf numFmtId="0" fontId="0" fillId="0" borderId="97" xfId="0" applyBorder="1" applyProtection="1">
      <alignment vertical="center"/>
      <protection locked="0"/>
    </xf>
    <xf numFmtId="0" fontId="0" fillId="0" borderId="98" xfId="0" applyBorder="1" applyProtection="1">
      <alignment vertical="center"/>
      <protection locked="0"/>
    </xf>
    <xf numFmtId="0" fontId="0" fillId="0" borderId="99" xfId="0" applyBorder="1" applyProtection="1">
      <alignment vertical="center"/>
      <protection locked="0"/>
    </xf>
    <xf numFmtId="176" fontId="0" fillId="38" borderId="34" xfId="0" applyNumberFormat="1" applyFill="1" applyBorder="1" applyAlignment="1">
      <alignment horizontal="center" vertical="center"/>
    </xf>
    <xf numFmtId="176" fontId="0" fillId="38" borderId="36" xfId="0" applyNumberFormat="1" applyFill="1" applyBorder="1" applyAlignment="1">
      <alignment horizontal="center" vertical="center"/>
    </xf>
    <xf numFmtId="176" fontId="0" fillId="38" borderId="38" xfId="0" applyNumberFormat="1" applyFill="1" applyBorder="1" applyAlignment="1">
      <alignment horizontal="center" vertical="center"/>
    </xf>
    <xf numFmtId="2" fontId="0" fillId="38" borderId="52" xfId="0" applyNumberFormat="1" applyFill="1" applyBorder="1">
      <alignment vertical="center"/>
    </xf>
    <xf numFmtId="2" fontId="0" fillId="38" borderId="51" xfId="0" applyNumberFormat="1" applyFill="1" applyBorder="1">
      <alignment vertical="center"/>
    </xf>
    <xf numFmtId="2" fontId="0" fillId="38" borderId="55" xfId="0" applyNumberFormat="1" applyFill="1" applyBorder="1">
      <alignment vertical="center"/>
    </xf>
    <xf numFmtId="2" fontId="0" fillId="38" borderId="60" xfId="0" applyNumberFormat="1" applyFill="1" applyBorder="1" applyProtection="1">
      <alignment vertical="center"/>
      <protection locked="0"/>
    </xf>
    <xf numFmtId="176" fontId="0" fillId="2" borderId="48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13" borderId="2" xfId="0" applyNumberFormat="1" applyFill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2" borderId="43" xfId="0" applyNumberFormat="1" applyFill="1" applyBorder="1" applyAlignment="1">
      <alignment horizontal="center" vertical="center"/>
    </xf>
    <xf numFmtId="176" fontId="0" fillId="21" borderId="43" xfId="0" applyNumberFormat="1" applyFill="1" applyBorder="1" applyAlignment="1">
      <alignment horizontal="center" vertical="center"/>
    </xf>
    <xf numFmtId="176" fontId="0" fillId="21" borderId="45" xfId="0" applyNumberFormat="1" applyFill="1" applyBorder="1" applyAlignment="1">
      <alignment horizontal="center" vertical="center"/>
    </xf>
    <xf numFmtId="176" fontId="0" fillId="0" borderId="90" xfId="0" applyNumberFormat="1" applyBorder="1" applyAlignment="1" applyProtection="1">
      <alignment horizontal="center" vertical="center"/>
      <protection locked="0"/>
    </xf>
    <xf numFmtId="176" fontId="0" fillId="0" borderId="90" xfId="0" applyNumberFormat="1" applyBorder="1" applyAlignment="1">
      <alignment horizontal="center" vertical="center"/>
    </xf>
    <xf numFmtId="176" fontId="0" fillId="2" borderId="92" xfId="0" applyNumberFormat="1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38" borderId="43" xfId="0" applyNumberFormat="1" applyFill="1" applyBorder="1">
      <alignment vertical="center"/>
    </xf>
    <xf numFmtId="176" fontId="0" fillId="0" borderId="43" xfId="0" applyNumberFormat="1" applyBorder="1">
      <alignment vertical="center"/>
    </xf>
    <xf numFmtId="176" fontId="0" fillId="0" borderId="47" xfId="0" applyNumberFormat="1" applyBorder="1">
      <alignment vertical="center"/>
    </xf>
    <xf numFmtId="2" fontId="1" fillId="2" borderId="25" xfId="0" applyNumberFormat="1" applyFont="1" applyFill="1" applyBorder="1">
      <alignment vertical="center"/>
    </xf>
    <xf numFmtId="2" fontId="0" fillId="2" borderId="1" xfId="0" applyNumberFormat="1" applyFill="1" applyBorder="1">
      <alignment vertical="center"/>
    </xf>
    <xf numFmtId="2" fontId="0" fillId="0" borderId="1" xfId="0" applyNumberFormat="1" applyBorder="1">
      <alignment vertical="center"/>
    </xf>
    <xf numFmtId="2" fontId="0" fillId="2" borderId="3" xfId="0" applyNumberFormat="1" applyFill="1" applyBorder="1">
      <alignment vertical="center"/>
    </xf>
    <xf numFmtId="2" fontId="0" fillId="38" borderId="78" xfId="0" applyNumberFormat="1" applyFill="1" applyBorder="1">
      <alignment vertical="center"/>
    </xf>
    <xf numFmtId="2" fontId="0" fillId="38" borderId="30" xfId="0" applyNumberFormat="1" applyFill="1" applyBorder="1">
      <alignment vertical="center"/>
    </xf>
    <xf numFmtId="2" fontId="0" fillId="38" borderId="31" xfId="0" applyNumberFormat="1" applyFill="1" applyBorder="1">
      <alignment vertical="center"/>
    </xf>
    <xf numFmtId="2" fontId="10" fillId="2" borderId="28" xfId="0" applyNumberFormat="1" applyFont="1" applyFill="1" applyBorder="1">
      <alignment vertical="center"/>
    </xf>
    <xf numFmtId="2" fontId="10" fillId="2" borderId="29" xfId="0" applyNumberFormat="1" applyFont="1" applyFill="1" applyBorder="1">
      <alignment vertical="center"/>
    </xf>
    <xf numFmtId="2" fontId="0" fillId="21" borderId="82" xfId="0" applyNumberFormat="1" applyFill="1" applyBorder="1">
      <alignment vertical="center"/>
    </xf>
    <xf numFmtId="2" fontId="0" fillId="38" borderId="23" xfId="0" applyNumberFormat="1" applyFill="1" applyBorder="1">
      <alignment vertical="center"/>
    </xf>
    <xf numFmtId="176" fontId="0" fillId="10" borderId="12" xfId="0" applyNumberFormat="1" applyFill="1" applyBorder="1">
      <alignment vertical="center"/>
    </xf>
    <xf numFmtId="176" fontId="0" fillId="10" borderId="1" xfId="0" applyNumberFormat="1" applyFill="1" applyBorder="1" applyProtection="1">
      <alignment vertical="center"/>
      <protection locked="0"/>
    </xf>
    <xf numFmtId="176" fontId="0" fillId="21" borderId="1" xfId="0" applyNumberFormat="1" applyFill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10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10" borderId="1" xfId="0" applyNumberFormat="1" applyFill="1" applyBorder="1" applyAlignment="1">
      <alignment horizontal="center" vertical="center"/>
    </xf>
    <xf numFmtId="176" fontId="0" fillId="10" borderId="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0" xfId="0" applyBorder="1" applyProtection="1">
      <alignment vertical="center"/>
      <protection locked="0"/>
    </xf>
    <xf numFmtId="0" fontId="0" fillId="0" borderId="101" xfId="0" applyBorder="1">
      <alignment vertical="center"/>
    </xf>
    <xf numFmtId="0" fontId="57" fillId="7" borderId="0" xfId="0" applyFont="1" applyFill="1" applyAlignment="1">
      <alignment horizontal="left" vertical="center"/>
    </xf>
    <xf numFmtId="0" fontId="58" fillId="0" borderId="0" xfId="0" applyFont="1">
      <alignment vertical="center"/>
    </xf>
    <xf numFmtId="0" fontId="63" fillId="50" borderId="0" xfId="0" applyFont="1" applyFill="1">
      <alignment vertical="center"/>
    </xf>
    <xf numFmtId="0" fontId="64" fillId="50" borderId="0" xfId="0" applyFont="1" applyFill="1">
      <alignment vertical="center"/>
    </xf>
    <xf numFmtId="0" fontId="64" fillId="6" borderId="0" xfId="0" applyFont="1" applyFill="1">
      <alignment vertical="center"/>
    </xf>
    <xf numFmtId="0" fontId="59" fillId="51" borderId="0" xfId="0" applyFont="1" applyFill="1">
      <alignment vertical="center"/>
    </xf>
    <xf numFmtId="0" fontId="63" fillId="24" borderId="0" xfId="0" applyFont="1" applyFill="1">
      <alignment vertical="center"/>
    </xf>
    <xf numFmtId="0" fontId="66" fillId="50" borderId="0" xfId="0" applyFont="1" applyFill="1">
      <alignment vertical="center"/>
    </xf>
    <xf numFmtId="0" fontId="59" fillId="53" borderId="0" xfId="0" applyFont="1" applyFill="1">
      <alignment vertical="center"/>
    </xf>
    <xf numFmtId="0" fontId="0" fillId="53" borderId="0" xfId="0" applyFill="1">
      <alignment vertical="center"/>
    </xf>
    <xf numFmtId="0" fontId="65" fillId="46" borderId="0" xfId="0" applyFont="1" applyFill="1">
      <alignment vertical="center"/>
    </xf>
    <xf numFmtId="0" fontId="59" fillId="53" borderId="102" xfId="0" applyFont="1" applyFill="1" applyBorder="1">
      <alignment vertical="center"/>
    </xf>
    <xf numFmtId="0" fontId="62" fillId="8" borderId="103" xfId="0" applyFont="1" applyFill="1" applyBorder="1">
      <alignment vertical="center"/>
    </xf>
    <xf numFmtId="0" fontId="0" fillId="53" borderId="105" xfId="0" applyFill="1" applyBorder="1">
      <alignment vertical="center"/>
    </xf>
    <xf numFmtId="0" fontId="62" fillId="14" borderId="0" xfId="0" applyFont="1" applyFill="1">
      <alignment vertical="center"/>
    </xf>
    <xf numFmtId="0" fontId="0" fillId="53" borderId="106" xfId="0" applyFill="1" applyBorder="1">
      <alignment vertical="center"/>
    </xf>
    <xf numFmtId="0" fontId="0" fillId="14" borderId="107" xfId="0" applyFill="1" applyBorder="1">
      <alignment vertical="center"/>
    </xf>
    <xf numFmtId="0" fontId="65" fillId="46" borderId="103" xfId="0" applyFont="1" applyFill="1" applyBorder="1">
      <alignment vertical="center"/>
    </xf>
    <xf numFmtId="0" fontId="59" fillId="53" borderId="106" xfId="0" applyFont="1" applyFill="1" applyBorder="1">
      <alignment vertical="center"/>
    </xf>
    <xf numFmtId="0" fontId="65" fillId="46" borderId="107" xfId="0" applyFont="1" applyFill="1" applyBorder="1">
      <alignment vertical="center"/>
    </xf>
    <xf numFmtId="0" fontId="56" fillId="53" borderId="0" xfId="0" applyFont="1" applyFill="1">
      <alignment vertical="center"/>
    </xf>
    <xf numFmtId="0" fontId="60" fillId="53" borderId="0" xfId="0" applyFont="1" applyFill="1">
      <alignment vertical="center"/>
    </xf>
    <xf numFmtId="0" fontId="0" fillId="0" borderId="109" xfId="0" applyBorder="1">
      <alignment vertical="center"/>
    </xf>
    <xf numFmtId="0" fontId="0" fillId="8" borderId="110" xfId="0" applyFill="1" applyBorder="1">
      <alignment vertical="center"/>
    </xf>
    <xf numFmtId="0" fontId="0" fillId="8" borderId="111" xfId="0" applyFill="1" applyBorder="1">
      <alignment vertical="center"/>
    </xf>
    <xf numFmtId="0" fontId="0" fillId="14" borderId="111" xfId="0" applyFill="1" applyBorder="1">
      <alignment vertical="center"/>
    </xf>
    <xf numFmtId="0" fontId="0" fillId="14" borderId="112" xfId="0" applyFill="1" applyBorder="1">
      <alignment vertical="center"/>
    </xf>
    <xf numFmtId="0" fontId="0" fillId="50" borderId="111" xfId="0" applyFill="1" applyBorder="1">
      <alignment vertical="center"/>
    </xf>
    <xf numFmtId="0" fontId="0" fillId="24" borderId="111" xfId="0" applyFill="1" applyBorder="1">
      <alignment vertical="center"/>
    </xf>
    <xf numFmtId="0" fontId="0" fillId="6" borderId="111" xfId="0" applyFill="1" applyBorder="1">
      <alignment vertical="center"/>
    </xf>
    <xf numFmtId="0" fontId="0" fillId="46" borderId="113" xfId="0" applyFill="1" applyBorder="1">
      <alignment vertical="center"/>
    </xf>
    <xf numFmtId="0" fontId="0" fillId="46" borderId="111" xfId="0" applyFill="1" applyBorder="1">
      <alignment vertical="center"/>
    </xf>
    <xf numFmtId="0" fontId="0" fillId="46" borderId="112" xfId="0" applyFill="1" applyBorder="1">
      <alignment vertical="center"/>
    </xf>
    <xf numFmtId="0" fontId="60" fillId="51" borderId="111" xfId="0" applyFont="1" applyFill="1" applyBorder="1">
      <alignment vertical="center"/>
    </xf>
    <xf numFmtId="0" fontId="60" fillId="50" borderId="114" xfId="0" applyFont="1" applyFill="1" applyBorder="1">
      <alignment vertical="center"/>
    </xf>
    <xf numFmtId="0" fontId="0" fillId="38" borderId="115" xfId="0" applyFill="1" applyBorder="1">
      <alignment vertical="center"/>
    </xf>
    <xf numFmtId="0" fontId="0" fillId="38" borderId="116" xfId="0" applyFill="1" applyBorder="1">
      <alignment vertical="center"/>
    </xf>
    <xf numFmtId="0" fontId="0" fillId="0" borderId="117" xfId="0" applyBorder="1">
      <alignment vertical="center"/>
    </xf>
    <xf numFmtId="0" fontId="0" fillId="38" borderId="118" xfId="0" applyFill="1" applyBorder="1">
      <alignment vertical="center"/>
    </xf>
    <xf numFmtId="0" fontId="0" fillId="38" borderId="119" xfId="0" applyFill="1" applyBorder="1">
      <alignment vertical="center"/>
    </xf>
    <xf numFmtId="0" fontId="0" fillId="0" borderId="120" xfId="0" applyBorder="1">
      <alignment vertical="center"/>
    </xf>
    <xf numFmtId="0" fontId="0" fillId="39" borderId="12" xfId="0" applyFill="1" applyBorder="1" applyAlignment="1">
      <alignment horizontal="left" vertical="center"/>
    </xf>
    <xf numFmtId="0" fontId="68" fillId="8" borderId="0" xfId="0" applyFont="1" applyFill="1">
      <alignment vertical="center"/>
    </xf>
    <xf numFmtId="0" fontId="67" fillId="8" borderId="0" xfId="0" applyFont="1" applyFill="1">
      <alignment vertical="center"/>
    </xf>
    <xf numFmtId="0" fontId="59" fillId="53" borderId="102" xfId="0" applyFont="1" applyFill="1" applyBorder="1" applyAlignment="1">
      <alignment horizontal="center" vertical="center"/>
    </xf>
    <xf numFmtId="0" fontId="62" fillId="8" borderId="10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53" borderId="105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38" borderId="105" xfId="0" applyFill="1" applyBorder="1" applyAlignment="1">
      <alignment horizontal="center" vertical="center"/>
    </xf>
    <xf numFmtId="0" fontId="62" fillId="14" borderId="0" xfId="0" applyFont="1" applyFill="1" applyAlignment="1">
      <alignment horizontal="center" vertical="center"/>
    </xf>
    <xf numFmtId="0" fontId="0" fillId="53" borderId="106" xfId="0" applyFill="1" applyBorder="1" applyAlignment="1">
      <alignment horizontal="center" vertical="center"/>
    </xf>
    <xf numFmtId="0" fontId="0" fillId="14" borderId="107" xfId="0" applyFill="1" applyBorder="1" applyAlignment="1">
      <alignment horizontal="center" vertical="center"/>
    </xf>
    <xf numFmtId="0" fontId="0" fillId="38" borderId="106" xfId="0" applyFill="1" applyBorder="1" applyAlignment="1">
      <alignment horizontal="center" vertical="center"/>
    </xf>
    <xf numFmtId="0" fontId="59" fillId="53" borderId="121" xfId="0" applyFont="1" applyFill="1" applyBorder="1" applyAlignment="1">
      <alignment horizontal="center" vertical="center"/>
    </xf>
    <xf numFmtId="0" fontId="63" fillId="50" borderId="103" xfId="0" applyFont="1" applyFill="1" applyBorder="1" applyAlignment="1">
      <alignment horizontal="center" vertical="center"/>
    </xf>
    <xf numFmtId="0" fontId="64" fillId="50" borderId="0" xfId="0" applyFont="1" applyFill="1" applyAlignment="1">
      <alignment horizontal="center" vertical="center"/>
    </xf>
    <xf numFmtId="0" fontId="63" fillId="24" borderId="0" xfId="0" applyFont="1" applyFill="1" applyAlignment="1">
      <alignment horizontal="center" vertical="center"/>
    </xf>
    <xf numFmtId="0" fontId="63" fillId="6" borderId="107" xfId="0" applyFont="1" applyFill="1" applyBorder="1" applyAlignment="1">
      <alignment horizontal="center" vertical="center"/>
    </xf>
    <xf numFmtId="0" fontId="65" fillId="32" borderId="103" xfId="0" applyFont="1" applyFill="1" applyBorder="1" applyAlignment="1">
      <alignment horizontal="center" vertical="center"/>
    </xf>
    <xf numFmtId="0" fontId="65" fillId="32" borderId="0" xfId="0" applyFont="1" applyFill="1" applyAlignment="1">
      <alignment horizontal="center" vertical="center"/>
    </xf>
    <xf numFmtId="0" fontId="59" fillId="53" borderId="106" xfId="0" applyFont="1" applyFill="1" applyBorder="1" applyAlignment="1">
      <alignment horizontal="center" vertical="center"/>
    </xf>
    <xf numFmtId="0" fontId="65" fillId="32" borderId="107" xfId="0" applyFont="1" applyFill="1" applyBorder="1" applyAlignment="1">
      <alignment horizontal="center" vertical="center"/>
    </xf>
    <xf numFmtId="0" fontId="0" fillId="38" borderId="3" xfId="0" applyFill="1" applyBorder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0" fontId="0" fillId="38" borderId="16" xfId="0" applyFill="1" applyBorder="1" applyAlignment="1">
      <alignment horizontal="center" vertical="center"/>
    </xf>
    <xf numFmtId="0" fontId="69" fillId="51" borderId="0" xfId="0" applyFont="1" applyFill="1" applyAlignment="1">
      <alignment horizontal="center" vertical="center"/>
    </xf>
    <xf numFmtId="0" fontId="70" fillId="8" borderId="3" xfId="0" applyFont="1" applyFill="1" applyBorder="1" applyAlignment="1">
      <alignment horizontal="left" vertical="center"/>
    </xf>
    <xf numFmtId="0" fontId="70" fillId="8" borderId="15" xfId="0" applyFont="1" applyFill="1" applyBorder="1" applyAlignment="1">
      <alignment horizontal="left" vertical="center"/>
    </xf>
    <xf numFmtId="0" fontId="70" fillId="14" borderId="15" xfId="0" applyFont="1" applyFill="1" applyBorder="1" applyAlignment="1">
      <alignment horizontal="left" vertical="center"/>
    </xf>
    <xf numFmtId="0" fontId="70" fillId="14" borderId="16" xfId="0" applyFont="1" applyFill="1" applyBorder="1" applyAlignment="1">
      <alignment horizontal="left" vertical="center"/>
    </xf>
    <xf numFmtId="0" fontId="70" fillId="50" borderId="113" xfId="0" applyFont="1" applyFill="1" applyBorder="1" applyAlignment="1">
      <alignment horizontal="left" vertical="center"/>
    </xf>
    <xf numFmtId="0" fontId="70" fillId="50" borderId="111" xfId="0" applyFont="1" applyFill="1" applyBorder="1" applyAlignment="1">
      <alignment horizontal="left" vertical="center"/>
    </xf>
    <xf numFmtId="0" fontId="70" fillId="24" borderId="111" xfId="0" applyFont="1" applyFill="1" applyBorder="1" applyAlignment="1">
      <alignment horizontal="left" vertical="center"/>
    </xf>
    <xf numFmtId="0" fontId="70" fillId="6" borderId="112" xfId="0" applyFont="1" applyFill="1" applyBorder="1" applyAlignment="1">
      <alignment horizontal="left" vertical="center"/>
    </xf>
    <xf numFmtId="0" fontId="70" fillId="32" borderId="113" xfId="0" applyFont="1" applyFill="1" applyBorder="1" applyAlignment="1">
      <alignment horizontal="left" vertical="center"/>
    </xf>
    <xf numFmtId="0" fontId="70" fillId="32" borderId="111" xfId="0" applyFont="1" applyFill="1" applyBorder="1" applyAlignment="1">
      <alignment horizontal="left" vertical="center"/>
    </xf>
    <xf numFmtId="0" fontId="70" fillId="32" borderId="112" xfId="0" applyFont="1" applyFill="1" applyBorder="1" applyAlignment="1">
      <alignment horizontal="left" vertical="center"/>
    </xf>
    <xf numFmtId="176" fontId="0" fillId="38" borderId="102" xfId="0" applyNumberFormat="1" applyFill="1" applyBorder="1" applyAlignment="1">
      <alignment horizontal="center" vertical="center"/>
    </xf>
    <xf numFmtId="176" fontId="0" fillId="38" borderId="105" xfId="0" applyNumberFormat="1" applyFill="1" applyBorder="1" applyAlignment="1">
      <alignment horizontal="center" vertical="center"/>
    </xf>
    <xf numFmtId="176" fontId="0" fillId="38" borderId="106" xfId="0" applyNumberFormat="1" applyFill="1" applyBorder="1" applyAlignment="1">
      <alignment horizontal="center" vertical="center"/>
    </xf>
    <xf numFmtId="176" fontId="0" fillId="38" borderId="16" xfId="0" applyNumberFormat="1" applyFill="1" applyBorder="1" applyAlignment="1">
      <alignment horizontal="center" vertical="center"/>
    </xf>
    <xf numFmtId="176" fontId="0" fillId="38" borderId="15" xfId="0" applyNumberFormat="1" applyFill="1" applyBorder="1" applyAlignment="1">
      <alignment horizontal="center" vertical="center"/>
    </xf>
    <xf numFmtId="176" fontId="0" fillId="38" borderId="3" xfId="0" applyNumberForma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59" fillId="51" borderId="103" xfId="0" applyFont="1" applyFill="1" applyBorder="1" applyAlignment="1">
      <alignment horizontal="center" vertical="center"/>
    </xf>
    <xf numFmtId="0" fontId="70" fillId="51" borderId="113" xfId="0" applyFont="1" applyFill="1" applyBorder="1" applyAlignment="1">
      <alignment horizontal="left" vertical="center"/>
    </xf>
    <xf numFmtId="177" fontId="0" fillId="38" borderId="102" xfId="0" applyNumberFormat="1" applyFill="1" applyBorder="1" applyAlignment="1">
      <alignment horizontal="center" vertical="center"/>
    </xf>
    <xf numFmtId="0" fontId="66" fillId="50" borderId="107" xfId="0" applyFont="1" applyFill="1" applyBorder="1" applyAlignment="1">
      <alignment horizontal="center" vertical="center"/>
    </xf>
    <xf numFmtId="0" fontId="70" fillId="50" borderId="112" xfId="0" applyFont="1" applyFill="1" applyBorder="1" applyAlignment="1">
      <alignment horizontal="left" vertical="center"/>
    </xf>
    <xf numFmtId="0" fontId="61" fillId="52" borderId="102" xfId="0" applyFont="1" applyFill="1" applyBorder="1" applyAlignment="1">
      <alignment horizontal="center" vertical="center"/>
    </xf>
    <xf numFmtId="0" fontId="60" fillId="52" borderId="106" xfId="0" applyFont="1" applyFill="1" applyBorder="1" applyAlignment="1">
      <alignment horizontal="center" vertical="center"/>
    </xf>
    <xf numFmtId="0" fontId="0" fillId="6" borderId="104" xfId="0" applyFill="1" applyBorder="1" applyAlignment="1">
      <alignment horizontal="center" vertical="center"/>
    </xf>
    <xf numFmtId="0" fontId="0" fillId="6" borderId="108" xfId="0" applyFill="1" applyBorder="1" applyAlignment="1">
      <alignment horizontal="center" vertical="center"/>
    </xf>
    <xf numFmtId="0" fontId="71" fillId="22" borderId="111" xfId="0" applyFont="1" applyFill="1" applyBorder="1" applyAlignment="1">
      <alignment horizontal="left" vertical="center"/>
    </xf>
    <xf numFmtId="0" fontId="69" fillId="14" borderId="0" xfId="0" applyFont="1" applyFill="1">
      <alignment vertical="center"/>
    </xf>
    <xf numFmtId="0" fontId="0" fillId="14" borderId="1" xfId="0" applyFill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38" borderId="0" xfId="0" applyNumberFormat="1" applyFill="1" applyAlignment="1" applyProtection="1">
      <alignment horizontal="center" vertical="center"/>
      <protection locked="0"/>
    </xf>
    <xf numFmtId="2" fontId="0" fillId="38" borderId="122" xfId="0" applyNumberFormat="1" applyFill="1" applyBorder="1">
      <alignment vertical="center"/>
    </xf>
    <xf numFmtId="2" fontId="0" fillId="38" borderId="123" xfId="0" applyNumberFormat="1" applyFill="1" applyBorder="1">
      <alignment vertical="center"/>
    </xf>
    <xf numFmtId="0" fontId="0" fillId="0" borderId="123" xfId="0" applyBorder="1">
      <alignment vertical="center"/>
    </xf>
    <xf numFmtId="0" fontId="51" fillId="25" borderId="124" xfId="0" applyFont="1" applyFill="1" applyBorder="1" applyAlignment="1">
      <alignment horizontal="center" vertical="center"/>
    </xf>
    <xf numFmtId="2" fontId="0" fillId="38" borderId="125" xfId="0" applyNumberFormat="1" applyFill="1" applyBorder="1">
      <alignment vertical="center"/>
    </xf>
    <xf numFmtId="0" fontId="0" fillId="20" borderId="126" xfId="0" applyFill="1" applyBorder="1" applyAlignment="1">
      <alignment horizontal="left" vertical="center"/>
    </xf>
    <xf numFmtId="0" fontId="0" fillId="20" borderId="12" xfId="0" applyFill="1" applyBorder="1" applyAlignment="1">
      <alignment horizontal="left" vertical="center"/>
    </xf>
    <xf numFmtId="0" fontId="0" fillId="18" borderId="12" xfId="0" applyFill="1" applyBorder="1" applyAlignment="1">
      <alignment horizontal="left" vertical="center"/>
    </xf>
    <xf numFmtId="0" fontId="16" fillId="18" borderId="12" xfId="0" applyFont="1" applyFill="1" applyBorder="1" applyAlignment="1">
      <alignment horizontal="left" vertical="center"/>
    </xf>
    <xf numFmtId="0" fontId="0" fillId="16" borderId="12" xfId="0" applyFill="1" applyBorder="1" applyAlignment="1">
      <alignment horizontal="left" vertical="center"/>
    </xf>
    <xf numFmtId="0" fontId="0" fillId="37" borderId="127" xfId="0" applyFill="1" applyBorder="1">
      <alignment vertical="center"/>
    </xf>
    <xf numFmtId="0" fontId="0" fillId="19" borderId="12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23" borderId="12" xfId="0" applyFill="1" applyBorder="1" applyAlignment="1">
      <alignment horizontal="left" vertical="center"/>
    </xf>
    <xf numFmtId="0" fontId="0" fillId="8" borderId="128" xfId="0" applyFill="1" applyBorder="1">
      <alignment vertical="center"/>
    </xf>
    <xf numFmtId="0" fontId="0" fillId="8" borderId="12" xfId="0" applyFill="1" applyBorder="1">
      <alignment vertical="center"/>
    </xf>
    <xf numFmtId="0" fontId="0" fillId="8" borderId="129" xfId="0" applyFill="1" applyBorder="1">
      <alignment vertical="center"/>
    </xf>
    <xf numFmtId="0" fontId="0" fillId="19" borderId="103" xfId="0" applyFill="1" applyBorder="1" applyAlignment="1">
      <alignment horizontal="left" vertical="center"/>
    </xf>
    <xf numFmtId="0" fontId="0" fillId="16" borderId="130" xfId="0" applyFill="1" applyBorder="1">
      <alignment vertical="center"/>
    </xf>
    <xf numFmtId="0" fontId="0" fillId="23" borderId="19" xfId="0" applyFill="1" applyBorder="1">
      <alignment vertical="center"/>
    </xf>
    <xf numFmtId="0" fontId="0" fillId="39" borderId="131" xfId="0" applyFill="1" applyBorder="1" applyAlignment="1">
      <alignment horizontal="left" vertical="center"/>
    </xf>
    <xf numFmtId="0" fontId="0" fillId="9" borderId="10" xfId="0" applyFill="1" applyBorder="1">
      <alignment vertical="center"/>
    </xf>
  </cellXfs>
  <cellStyles count="6">
    <cellStyle name="나쁨" xfId="4" builtinId="27"/>
    <cellStyle name="메모" xfId="2" builtinId="10"/>
    <cellStyle name="보통" xfId="5" builtinId="28"/>
    <cellStyle name="좋음" xfId="3" builtinId="26"/>
    <cellStyle name="출력" xfId="1" builtinId="21"/>
    <cellStyle name="표준" xfId="0" builtinId="0"/>
  </cellStyles>
  <dxfs count="0"/>
  <tableStyles count="0" defaultTableStyle="TableStyleMedium9" defaultPivotStyle="PivotStyleLight16"/>
  <colors>
    <mruColors>
      <color rgb="FF9DFFF2"/>
      <color rgb="FFAAAAAA"/>
      <color rgb="FFFFFFCC"/>
      <color rgb="FF00FFFF"/>
      <color rgb="FF00FF00"/>
      <color rgb="FFF5FE9E"/>
      <color rgb="FF3E25FB"/>
      <color rgb="FFFF33CC"/>
      <color rgb="FF9411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28575</xdr:rowOff>
    </xdr:from>
    <xdr:to>
      <xdr:col>4</xdr:col>
      <xdr:colOff>714375</xdr:colOff>
      <xdr:row>3</xdr:row>
      <xdr:rowOff>38100</xdr:rowOff>
    </xdr:to>
    <xdr:sp macro="" textlink="" fLocksText="0">
      <xdr:nvSpPr>
        <xdr:cNvPr id="6" name="직각 삼각형 3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H="1" flipV="1">
          <a:off x="3543300" y="276225"/>
          <a:ext cx="647700" cy="352425"/>
        </a:xfrm>
        <a:prstGeom prst="rtTriangle">
          <a:avLst/>
        </a:prstGeom>
        <a:solidFill>
          <a:schemeClr val="accent6">
            <a:lumMod val="40000"/>
            <a:lumOff val="6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ko-KR" altLang="en-US" sz="2000" b="0" i="0" strike="noStrike">
            <a:solidFill>
              <a:srgbClr val="333399"/>
            </a:solidFill>
            <a:latin typeface="바탕"/>
            <a:ea typeface="바탕"/>
          </a:endParaRPr>
        </a:p>
        <a:p>
          <a:pPr algn="l" rtl="1">
            <a:defRPr sz="1000"/>
          </a:pPr>
          <a:endParaRPr lang="ko-KR" altLang="en-US" sz="2000" b="0" i="0" strike="noStrike">
            <a:solidFill>
              <a:srgbClr val="333399"/>
            </a:solidFill>
            <a:latin typeface="바탕"/>
            <a:ea typeface="바탕"/>
          </a:endParaRPr>
        </a:p>
      </xdr:txBody>
    </xdr:sp>
    <xdr:clientData fLocksWithSheet="0"/>
  </xdr:twoCellAnchor>
  <xdr:twoCellAnchor>
    <xdr:from>
      <xdr:col>4</xdr:col>
      <xdr:colOff>668653</xdr:colOff>
      <xdr:row>3</xdr:row>
      <xdr:rowOff>28567</xdr:rowOff>
    </xdr:from>
    <xdr:to>
      <xdr:col>5</xdr:col>
      <xdr:colOff>114300</xdr:colOff>
      <xdr:row>4</xdr:row>
      <xdr:rowOff>104774</xdr:rowOff>
    </xdr:to>
    <xdr:sp macro="" textlink="" fLocksText="0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526278" y="628642"/>
          <a:ext cx="207647" cy="247657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 fLocksWithSheet="0"/>
  </xdr:twoCellAnchor>
  <xdr:twoCellAnchor>
    <xdr:from>
      <xdr:col>12</xdr:col>
      <xdr:colOff>238125</xdr:colOff>
      <xdr:row>1</xdr:row>
      <xdr:rowOff>95250</xdr:rowOff>
    </xdr:from>
    <xdr:to>
      <xdr:col>13</xdr:col>
      <xdr:colOff>123825</xdr:colOff>
      <xdr:row>3</xdr:row>
      <xdr:rowOff>104775</xdr:rowOff>
    </xdr:to>
    <xdr:sp macro="" textlink="" fLocksText="0">
      <xdr:nvSpPr>
        <xdr:cNvPr id="10" name="직각 삼각형 3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 flipH="1" flipV="1">
          <a:off x="10334625" y="342900"/>
          <a:ext cx="647700" cy="352425"/>
        </a:xfrm>
        <a:prstGeom prst="rtTriangle">
          <a:avLst/>
        </a:prstGeom>
        <a:solidFill>
          <a:schemeClr val="accent6">
            <a:lumMod val="40000"/>
            <a:lumOff val="6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ko-KR" altLang="en-US" sz="2000" b="0" i="0" strike="noStrike">
            <a:solidFill>
              <a:srgbClr val="333399"/>
            </a:solidFill>
            <a:latin typeface="바탕"/>
            <a:ea typeface="바탕"/>
          </a:endParaRPr>
        </a:p>
        <a:p>
          <a:pPr algn="l" rtl="1">
            <a:defRPr sz="1000"/>
          </a:pPr>
          <a:endParaRPr lang="ko-KR" altLang="en-US" sz="2000" b="0" i="0" strike="noStrike">
            <a:solidFill>
              <a:srgbClr val="333399"/>
            </a:solidFill>
            <a:latin typeface="바탕"/>
            <a:ea typeface="바탕"/>
          </a:endParaRPr>
        </a:p>
      </xdr:txBody>
    </xdr:sp>
    <xdr:clientData fLocksWithSheet="0"/>
  </xdr:twoCellAnchor>
  <xdr:twoCellAnchor>
    <xdr:from>
      <xdr:col>13</xdr:col>
      <xdr:colOff>78103</xdr:colOff>
      <xdr:row>3</xdr:row>
      <xdr:rowOff>95242</xdr:rowOff>
    </xdr:from>
    <xdr:to>
      <xdr:col>13</xdr:col>
      <xdr:colOff>247650</xdr:colOff>
      <xdr:row>4</xdr:row>
      <xdr:rowOff>114299</xdr:rowOff>
    </xdr:to>
    <xdr:sp macro="" textlink="" fLocksText="0">
      <xdr:nvSpPr>
        <xdr:cNvPr id="11" name="Lin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11441428" y="695317"/>
          <a:ext cx="169547" cy="190507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 fLocksWithSheet="0"/>
  </xdr:twoCellAnchor>
  <xdr:twoCellAnchor>
    <xdr:from>
      <xdr:col>16</xdr:col>
      <xdr:colOff>0</xdr:colOff>
      <xdr:row>54</xdr:row>
      <xdr:rowOff>9525</xdr:rowOff>
    </xdr:from>
    <xdr:to>
      <xdr:col>17</xdr:col>
      <xdr:colOff>600075</xdr:colOff>
      <xdr:row>57</xdr:row>
      <xdr:rowOff>28575</xdr:rowOff>
    </xdr:to>
    <xdr:sp macro="" textlink="">
      <xdr:nvSpPr>
        <xdr:cNvPr id="15" name="TextBox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192250" y="9915525"/>
          <a:ext cx="1447800" cy="571500"/>
        </a:xfrm>
        <a:prstGeom prst="rect">
          <a:avLst/>
        </a:prstGeom>
        <a:noFill/>
        <a:ln w="28575">
          <a:solidFill>
            <a:srgbClr val="7030A0"/>
          </a:solidFill>
        </a:ln>
      </xdr:spPr>
      <xdr:txBody>
        <a:bodyPr wrap="square" rtlCol="0">
          <a:noAutofit/>
        </a:bodyPr>
        <a:lstStyle>
          <a:defPPr>
            <a:defRPr lang="ko-KR"/>
          </a:defPPr>
          <a:lvl1pPr algn="ctr" rtl="0" fontAlgn="base" latinLnBrk="1">
            <a:spcBef>
              <a:spcPct val="0"/>
            </a:spcBef>
            <a:spcAft>
              <a:spcPct val="0"/>
            </a:spcAft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1pPr>
          <a:lvl2pPr marL="457200" algn="ctr" rtl="0" fontAlgn="base" latinLnBrk="1">
            <a:spcBef>
              <a:spcPct val="0"/>
            </a:spcBef>
            <a:spcAft>
              <a:spcPct val="0"/>
            </a:spcAft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2pPr>
          <a:lvl3pPr marL="914400" algn="ctr" rtl="0" fontAlgn="base" latinLnBrk="1">
            <a:spcBef>
              <a:spcPct val="0"/>
            </a:spcBef>
            <a:spcAft>
              <a:spcPct val="0"/>
            </a:spcAft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3pPr>
          <a:lvl4pPr marL="1371600" algn="ctr" rtl="0" fontAlgn="base" latinLnBrk="1">
            <a:spcBef>
              <a:spcPct val="0"/>
            </a:spcBef>
            <a:spcAft>
              <a:spcPct val="0"/>
            </a:spcAft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4pPr>
          <a:lvl5pPr marL="1828800" algn="ctr" rtl="0" fontAlgn="base" latinLnBrk="1">
            <a:spcBef>
              <a:spcPct val="0"/>
            </a:spcBef>
            <a:spcAft>
              <a:spcPct val="0"/>
            </a:spcAft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5pPr>
          <a:lvl6pPr marL="2286000" algn="l" defTabSz="914400" rtl="0" eaLnBrk="1" latinLnBrk="1" hangingPunct="1"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6pPr>
          <a:lvl7pPr marL="2743200" algn="l" defTabSz="914400" rtl="0" eaLnBrk="1" latinLnBrk="1" hangingPunct="1"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7pPr>
          <a:lvl8pPr marL="3200400" algn="l" defTabSz="914400" rtl="0" eaLnBrk="1" latinLnBrk="1" hangingPunct="1"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8pPr>
          <a:lvl9pPr marL="3657600" algn="l" defTabSz="914400" rtl="0" eaLnBrk="1" latinLnBrk="1" hangingPunct="1">
            <a:defRPr kumimoji="1" sz="1400" b="1" kern="1200">
              <a:solidFill>
                <a:schemeClr val="accent2"/>
              </a:solidFill>
              <a:latin typeface="Times New Roman" pitchFamily="18" charset="0"/>
              <a:ea typeface="바탕" pitchFamily="18" charset="-127"/>
              <a:cs typeface="+mn-cs"/>
            </a:defRPr>
          </a:lvl9pPr>
        </a:lstStyle>
        <a:p>
          <a:pPr algn="l"/>
          <a:r>
            <a:rPr lang="en-US" altLang="ko-KR" sz="800" b="0">
              <a:solidFill>
                <a:schemeClr val="tx1"/>
              </a:solidFill>
              <a:latin typeface="HY견명조" pitchFamily="18" charset="-127"/>
              <a:ea typeface="HY견명조" pitchFamily="18" charset="-127"/>
            </a:rPr>
            <a:t>DW: downward</a:t>
          </a:r>
        </a:p>
        <a:p>
          <a:pPr algn="l"/>
          <a:r>
            <a:rPr lang="en-US" altLang="ko-KR" sz="800" b="0">
              <a:solidFill>
                <a:schemeClr val="tx1"/>
              </a:solidFill>
              <a:latin typeface="HY견명조" pitchFamily="18" charset="-127"/>
              <a:ea typeface="HY견명조" pitchFamily="18" charset="-127"/>
            </a:rPr>
            <a:t>UW: upward</a:t>
          </a:r>
        </a:p>
        <a:p>
          <a:pPr algn="l"/>
          <a:r>
            <a:rPr lang="en-US" altLang="ko-KR" sz="800" b="0">
              <a:solidFill>
                <a:schemeClr val="tx1"/>
              </a:solidFill>
              <a:latin typeface="HY견명조" pitchFamily="18" charset="-127"/>
              <a:ea typeface="HY견명조" pitchFamily="18" charset="-127"/>
            </a:rPr>
            <a:t>N: neutral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"/>
  <sheetViews>
    <sheetView tabSelected="1" workbookViewId="0">
      <selection activeCell="L17" sqref="L17"/>
    </sheetView>
  </sheetViews>
  <sheetFormatPr defaultColWidth="8.796875" defaultRowHeight="14.4" x14ac:dyDescent="0.25"/>
  <cols>
    <col min="1" max="1" width="11.796875" customWidth="1"/>
    <col min="3" max="3" width="13.796875" customWidth="1"/>
    <col min="4" max="4" width="10.296875" customWidth="1"/>
    <col min="5" max="5" width="9.69921875" bestFit="1" customWidth="1"/>
    <col min="6" max="6" width="10.5" customWidth="1"/>
    <col min="8" max="8" width="14.19921875" customWidth="1"/>
    <col min="9" max="9" width="11.5" customWidth="1"/>
    <col min="10" max="10" width="0.796875" customWidth="1"/>
    <col min="11" max="11" width="15.796875" customWidth="1"/>
    <col min="14" max="14" width="9.796875" customWidth="1"/>
    <col min="16" max="16" width="13.796875" customWidth="1"/>
    <col min="17" max="17" width="9.796875" customWidth="1"/>
    <col min="19" max="19" width="14.69921875" customWidth="1"/>
    <col min="20" max="20" width="13.19921875" customWidth="1"/>
    <col min="21" max="21" width="21.5" customWidth="1"/>
    <col min="22" max="22" width="7" customWidth="1"/>
    <col min="23" max="23" width="7.69921875" customWidth="1"/>
  </cols>
  <sheetData>
    <row r="1" spans="1:24" ht="18" thickBot="1" x14ac:dyDescent="0.3">
      <c r="A1" s="119" t="s">
        <v>176</v>
      </c>
      <c r="B1" s="115" t="s">
        <v>48</v>
      </c>
      <c r="C1" s="333">
        <v>45507</v>
      </c>
      <c r="D1" s="118" t="s">
        <v>177</v>
      </c>
      <c r="E1" s="116" t="s">
        <v>218</v>
      </c>
      <c r="F1" s="116" t="str">
        <f>N1</f>
        <v xml:space="preserve">   y    m</v>
      </c>
      <c r="H1" s="117" t="s">
        <v>138</v>
      </c>
      <c r="I1" s="115" t="s">
        <v>168</v>
      </c>
      <c r="K1" s="334">
        <f>C1</f>
        <v>45507</v>
      </c>
      <c r="L1" s="168" t="s">
        <v>37</v>
      </c>
      <c r="M1" s="167" t="str">
        <f>E1</f>
        <v>홍승우(M)</v>
      </c>
      <c r="N1" s="167" t="s">
        <v>173</v>
      </c>
      <c r="P1" s="174" t="s">
        <v>171</v>
      </c>
      <c r="Q1" s="173" t="s">
        <v>172</v>
      </c>
      <c r="S1" s="236" t="s">
        <v>178</v>
      </c>
    </row>
    <row r="2" spans="1:24" ht="15" thickTop="1" x14ac:dyDescent="0.25">
      <c r="A2" s="75" t="s">
        <v>170</v>
      </c>
      <c r="B2" s="195">
        <f>B3-B4</f>
        <v>-1.019999999999996</v>
      </c>
      <c r="C2" s="91" t="s">
        <v>32</v>
      </c>
      <c r="D2" s="210">
        <f>0.2*((B22-B23)*2+(B25-50)+0.5*(B29-64))</f>
        <v>3.7529999999999988</v>
      </c>
      <c r="E2" s="160"/>
      <c r="F2" s="161"/>
      <c r="H2" s="120" t="s">
        <v>0</v>
      </c>
      <c r="I2" s="188">
        <f>B2</f>
        <v>-1.019999999999996</v>
      </c>
      <c r="J2" s="57"/>
      <c r="K2" s="104" t="s">
        <v>32</v>
      </c>
      <c r="L2" s="191">
        <f>D2</f>
        <v>3.7529999999999988</v>
      </c>
      <c r="M2" s="164"/>
      <c r="N2" s="164"/>
      <c r="O2" s="356">
        <v>81</v>
      </c>
      <c r="P2" s="340" t="s">
        <v>169</v>
      </c>
      <c r="Q2" s="182">
        <v>81</v>
      </c>
      <c r="V2" s="277" t="s">
        <v>203</v>
      </c>
      <c r="W2" s="278"/>
      <c r="X2" s="302" t="s">
        <v>210</v>
      </c>
    </row>
    <row r="3" spans="1:24" x14ac:dyDescent="0.25">
      <c r="A3" s="76" t="s">
        <v>169</v>
      </c>
      <c r="B3" s="196">
        <f>Q2</f>
        <v>81</v>
      </c>
      <c r="C3" s="92" t="s">
        <v>31</v>
      </c>
      <c r="D3" s="211">
        <f>0.2*((B21-60)*2-(B26-75)+0.5*(B28-7))</f>
        <v>8.2879726685439827</v>
      </c>
      <c r="E3" s="162"/>
      <c r="F3" s="163"/>
      <c r="H3" s="121" t="s">
        <v>1</v>
      </c>
      <c r="I3" s="189">
        <f>B3</f>
        <v>81</v>
      </c>
      <c r="J3" s="57"/>
      <c r="K3" s="105" t="s">
        <v>31</v>
      </c>
      <c r="L3" s="192">
        <f>D3</f>
        <v>8.2879726685439827</v>
      </c>
      <c r="M3" s="115"/>
      <c r="N3" s="115"/>
      <c r="O3" s="356">
        <v>79</v>
      </c>
      <c r="P3" s="341" t="s">
        <v>71</v>
      </c>
      <c r="Q3" s="183">
        <v>82.02</v>
      </c>
      <c r="S3" s="279" t="s">
        <v>179</v>
      </c>
      <c r="T3" s="280" t="s">
        <v>180</v>
      </c>
      <c r="U3" s="303" t="s">
        <v>201</v>
      </c>
      <c r="V3" s="314">
        <f>I31</f>
        <v>11.079999999999998</v>
      </c>
      <c r="W3" s="299"/>
      <c r="X3" s="281">
        <v>2</v>
      </c>
    </row>
    <row r="4" spans="1:24" x14ac:dyDescent="0.25">
      <c r="A4" s="76" t="s">
        <v>71</v>
      </c>
      <c r="B4" s="196">
        <f>Q3</f>
        <v>82.02</v>
      </c>
      <c r="C4" s="69"/>
      <c r="D4" s="212"/>
      <c r="E4" s="162"/>
      <c r="F4" s="163"/>
      <c r="H4" s="121" t="s">
        <v>71</v>
      </c>
      <c r="I4" s="189">
        <f>B4</f>
        <v>82.02</v>
      </c>
      <c r="J4" s="57"/>
      <c r="K4" s="106"/>
      <c r="L4" s="192"/>
      <c r="M4" s="115"/>
      <c r="N4" s="115"/>
      <c r="O4" s="356">
        <v>91</v>
      </c>
      <c r="P4" s="342" t="s">
        <v>72</v>
      </c>
      <c r="Q4" s="183">
        <v>86.84</v>
      </c>
      <c r="S4" s="282"/>
      <c r="T4" s="283"/>
      <c r="U4" s="304" t="s">
        <v>202</v>
      </c>
      <c r="V4" s="315">
        <f>I30</f>
        <v>79.06</v>
      </c>
      <c r="W4" s="300"/>
      <c r="X4" s="284"/>
    </row>
    <row r="5" spans="1:24" x14ac:dyDescent="0.25">
      <c r="A5" s="77" t="s">
        <v>2</v>
      </c>
      <c r="B5" s="197">
        <f>180-(B8+B6)</f>
        <v>80.41</v>
      </c>
      <c r="C5" s="93" t="s">
        <v>40</v>
      </c>
      <c r="D5" s="211">
        <f>95-0.5*B9</f>
        <v>88.204999999999998</v>
      </c>
      <c r="E5" s="96" t="s">
        <v>34</v>
      </c>
      <c r="F5" s="217">
        <f>0.8*(B15-D5)</f>
        <v>2.2519999999999984</v>
      </c>
      <c r="H5" s="122" t="s">
        <v>2</v>
      </c>
      <c r="I5" s="189">
        <f>B5</f>
        <v>80.41</v>
      </c>
      <c r="J5" s="57"/>
      <c r="K5" s="107" t="s">
        <v>40</v>
      </c>
      <c r="L5" s="192">
        <f>D5</f>
        <v>88.204999999999998</v>
      </c>
      <c r="M5" s="99" t="s">
        <v>34</v>
      </c>
      <c r="N5" s="335">
        <f>F5</f>
        <v>2.2519999999999984</v>
      </c>
      <c r="O5" s="356">
        <v>106</v>
      </c>
      <c r="P5" s="343" t="s">
        <v>43</v>
      </c>
      <c r="Q5" s="183">
        <f>180-R5</f>
        <v>104.46</v>
      </c>
      <c r="R5">
        <v>75.540000000000006</v>
      </c>
      <c r="S5" s="282"/>
      <c r="T5" s="286" t="s">
        <v>183</v>
      </c>
      <c r="U5" s="305" t="s">
        <v>216</v>
      </c>
      <c r="V5" s="315">
        <f>I26</f>
        <v>54.53</v>
      </c>
      <c r="W5" s="318">
        <f>I27</f>
        <v>76.362431671359957</v>
      </c>
      <c r="X5" s="284"/>
    </row>
    <row r="6" spans="1:24" x14ac:dyDescent="0.25">
      <c r="A6" s="77" t="s">
        <v>72</v>
      </c>
      <c r="B6" s="196">
        <f>Q4</f>
        <v>86.84</v>
      </c>
      <c r="C6" s="94" t="s">
        <v>127</v>
      </c>
      <c r="D6" s="211">
        <f>81+D8*(B9-27.5)</f>
        <v>81.910480267055064</v>
      </c>
      <c r="E6" s="97" t="s">
        <v>34</v>
      </c>
      <c r="F6" s="217">
        <f>0.8*(B15-D6)</f>
        <v>7.2876157863559463</v>
      </c>
      <c r="H6" s="122" t="s">
        <v>72</v>
      </c>
      <c r="I6" s="189">
        <f>B6</f>
        <v>86.84</v>
      </c>
      <c r="J6" s="57"/>
      <c r="K6" s="108" t="s">
        <v>127</v>
      </c>
      <c r="L6" s="192">
        <f>D6</f>
        <v>81.910480267055064</v>
      </c>
      <c r="M6" s="100" t="s">
        <v>34</v>
      </c>
      <c r="N6" s="336">
        <f>F6</f>
        <v>7.2876157863559463</v>
      </c>
      <c r="O6" s="356">
        <v>27</v>
      </c>
      <c r="P6" s="344" t="s">
        <v>3</v>
      </c>
      <c r="Q6" s="183">
        <v>12.75</v>
      </c>
      <c r="S6" s="287"/>
      <c r="T6" s="288"/>
      <c r="U6" s="306" t="s">
        <v>209</v>
      </c>
      <c r="V6" s="316">
        <f>I32</f>
        <v>45.26</v>
      </c>
      <c r="W6" s="317">
        <f>I33</f>
        <v>67.7</v>
      </c>
      <c r="X6" s="284">
        <v>1</v>
      </c>
    </row>
    <row r="7" spans="1:24" ht="15" thickBot="1" x14ac:dyDescent="0.3">
      <c r="A7" s="78" t="s">
        <v>43</v>
      </c>
      <c r="B7" s="196">
        <f>Q5</f>
        <v>104.46</v>
      </c>
      <c r="C7" s="95" t="s">
        <v>41</v>
      </c>
      <c r="D7" s="211">
        <f>81-D8*(B9-27.5)</f>
        <v>80.089519732944936</v>
      </c>
      <c r="E7" s="98" t="s">
        <v>42</v>
      </c>
      <c r="F7" s="217">
        <f>0.8*(B15-D7)</f>
        <v>8.7443842136440484</v>
      </c>
      <c r="H7" s="122" t="s">
        <v>3</v>
      </c>
      <c r="I7" s="189">
        <f>B8</f>
        <v>12.75</v>
      </c>
      <c r="J7" s="57"/>
      <c r="K7" s="109" t="s">
        <v>41</v>
      </c>
      <c r="L7" s="192">
        <f>D7</f>
        <v>80.089519732944936</v>
      </c>
      <c r="M7" s="101" t="s">
        <v>42</v>
      </c>
      <c r="N7" s="336">
        <f>F7</f>
        <v>8.7443842136440484</v>
      </c>
      <c r="O7" s="356">
        <v>27.5</v>
      </c>
      <c r="P7" s="344" t="s">
        <v>4</v>
      </c>
      <c r="Q7" s="183">
        <v>13.59</v>
      </c>
      <c r="S7" s="290" t="s">
        <v>185</v>
      </c>
      <c r="T7" s="291" t="s">
        <v>186</v>
      </c>
      <c r="U7" s="307" t="s">
        <v>212</v>
      </c>
      <c r="V7" s="314">
        <f>I29</f>
        <v>52.9</v>
      </c>
      <c r="W7" s="319">
        <f>I20</f>
        <v>30.86</v>
      </c>
      <c r="X7" s="284"/>
    </row>
    <row r="8" spans="1:24" ht="15.6" thickTop="1" thickBot="1" x14ac:dyDescent="0.3">
      <c r="A8" s="79" t="s">
        <v>3</v>
      </c>
      <c r="B8" s="198">
        <f>Q6</f>
        <v>12.75</v>
      </c>
      <c r="C8" s="70" t="s">
        <v>30</v>
      </c>
      <c r="D8" s="211">
        <f>3.5/4.4*COS(C36)</f>
        <v>-6.5455087494972544E-2</v>
      </c>
      <c r="E8" s="1"/>
      <c r="F8" s="66"/>
      <c r="H8" s="122" t="s">
        <v>4</v>
      </c>
      <c r="I8" s="189">
        <f>B9</f>
        <v>13.59</v>
      </c>
      <c r="J8" s="57"/>
      <c r="K8" s="110" t="s">
        <v>30</v>
      </c>
      <c r="L8" s="192">
        <f>D8</f>
        <v>-6.5455087494972544E-2</v>
      </c>
      <c r="M8" s="102"/>
      <c r="N8" s="337"/>
      <c r="O8" s="356">
        <v>34</v>
      </c>
      <c r="P8" s="345" t="s">
        <v>44</v>
      </c>
      <c r="Q8" s="183">
        <v>22.58</v>
      </c>
      <c r="S8" s="282"/>
      <c r="T8" s="292"/>
      <c r="U8" s="308" t="s">
        <v>215</v>
      </c>
      <c r="V8" s="315">
        <f>I3</f>
        <v>81</v>
      </c>
      <c r="W8" s="318">
        <f>I14</f>
        <v>-1.9</v>
      </c>
      <c r="X8" s="284"/>
    </row>
    <row r="9" spans="1:24" ht="15" thickTop="1" x14ac:dyDescent="0.25">
      <c r="A9" s="79" t="s">
        <v>4</v>
      </c>
      <c r="B9" s="196">
        <f>Q7</f>
        <v>13.59</v>
      </c>
      <c r="C9" s="69"/>
      <c r="D9" s="212"/>
      <c r="E9" s="1"/>
      <c r="F9" s="66"/>
      <c r="H9" s="122" t="s">
        <v>6</v>
      </c>
      <c r="I9" s="189">
        <f>B11</f>
        <v>75.39</v>
      </c>
      <c r="J9" s="57"/>
      <c r="K9" s="111"/>
      <c r="L9" s="192"/>
      <c r="M9" s="102"/>
      <c r="N9" s="337"/>
      <c r="O9" s="356">
        <v>81</v>
      </c>
      <c r="P9" s="346" t="s">
        <v>8</v>
      </c>
      <c r="Q9" s="183">
        <v>86.32</v>
      </c>
      <c r="S9" s="282"/>
      <c r="T9" s="293" t="s">
        <v>196</v>
      </c>
      <c r="U9" s="309" t="s">
        <v>205</v>
      </c>
      <c r="V9" s="285">
        <v>2</v>
      </c>
      <c r="W9" s="300"/>
      <c r="X9" s="284"/>
    </row>
    <row r="10" spans="1:24" ht="15" thickBot="1" x14ac:dyDescent="0.3">
      <c r="A10" s="79" t="s">
        <v>5</v>
      </c>
      <c r="B10" s="197">
        <f>B8-B9</f>
        <v>-0.83999999999999986</v>
      </c>
      <c r="C10" s="71" t="s">
        <v>33</v>
      </c>
      <c r="D10" s="213">
        <f>((80-0.3*B9-(0.776-0.008*B8)*(B14-80)))</f>
        <v>67.929360000000003</v>
      </c>
      <c r="E10" s="150" t="s">
        <v>94</v>
      </c>
      <c r="F10" s="218">
        <f>0.4849*(B16-D10)</f>
        <v>3.2103483359999974</v>
      </c>
      <c r="H10" s="122" t="s">
        <v>7</v>
      </c>
      <c r="I10" s="189">
        <f>B12</f>
        <v>91.47</v>
      </c>
      <c r="J10" s="57"/>
      <c r="K10" s="112" t="s">
        <v>33</v>
      </c>
      <c r="L10" s="192">
        <f>D10</f>
        <v>67.929360000000003</v>
      </c>
      <c r="M10" s="103" t="s">
        <v>94</v>
      </c>
      <c r="N10" s="336">
        <f>F10</f>
        <v>3.2103483359999974</v>
      </c>
      <c r="O10" s="356">
        <v>81</v>
      </c>
      <c r="P10" s="346" t="s">
        <v>9</v>
      </c>
      <c r="Q10" s="183">
        <f>180-R10</f>
        <v>91.86</v>
      </c>
      <c r="R10">
        <v>88.14</v>
      </c>
      <c r="S10" s="287"/>
      <c r="T10" s="294" t="s">
        <v>197</v>
      </c>
      <c r="U10" s="310" t="s">
        <v>206</v>
      </c>
      <c r="V10" s="289"/>
      <c r="W10" s="301"/>
      <c r="X10" s="284"/>
    </row>
    <row r="11" spans="1:24" ht="15.6" thickTop="1" thickBot="1" x14ac:dyDescent="0.3">
      <c r="A11" s="79" t="s">
        <v>6</v>
      </c>
      <c r="B11" s="197">
        <f>180-(B8+B14)</f>
        <v>75.39</v>
      </c>
      <c r="C11" s="148"/>
      <c r="D11" s="151" t="s">
        <v>157</v>
      </c>
      <c r="E11" s="152" t="s">
        <v>158</v>
      </c>
      <c r="F11" s="153" t="s">
        <v>159</v>
      </c>
      <c r="H11" s="123" t="s">
        <v>128</v>
      </c>
      <c r="I11" s="189">
        <f>B37</f>
        <v>-6.7</v>
      </c>
      <c r="J11" s="57"/>
      <c r="K11" s="154"/>
      <c r="L11" s="151" t="s">
        <v>157</v>
      </c>
      <c r="M11" s="152" t="s">
        <v>158</v>
      </c>
      <c r="N11" s="338" t="s">
        <v>159</v>
      </c>
      <c r="O11" s="356">
        <v>52</v>
      </c>
      <c r="P11" s="342" t="s">
        <v>12</v>
      </c>
      <c r="Q11" s="183">
        <v>57.81</v>
      </c>
      <c r="S11" s="279" t="s">
        <v>189</v>
      </c>
      <c r="T11" s="295" t="s">
        <v>191</v>
      </c>
      <c r="U11" s="311" t="s">
        <v>213</v>
      </c>
      <c r="V11" s="314">
        <f>I23</f>
        <v>66.69</v>
      </c>
      <c r="W11" s="319">
        <f>I21</f>
        <v>44.15</v>
      </c>
      <c r="X11" s="284"/>
    </row>
    <row r="12" spans="1:24" ht="15" thickBot="1" x14ac:dyDescent="0.3">
      <c r="A12" s="80" t="s">
        <v>7</v>
      </c>
      <c r="B12" s="196">
        <f>Q22</f>
        <v>91.47</v>
      </c>
      <c r="C12" s="149" t="s">
        <v>35</v>
      </c>
      <c r="D12" s="214">
        <f>B15+B16-D5-D10</f>
        <v>9.4356399999999923</v>
      </c>
      <c r="E12" s="215">
        <f>B15+B16-D6-D10</f>
        <v>15.730159732944927</v>
      </c>
      <c r="F12" s="216">
        <f>B15+B16-D7-D10</f>
        <v>17.551120267055055</v>
      </c>
      <c r="H12" s="122" t="s">
        <v>160</v>
      </c>
      <c r="I12" s="189">
        <f>B13</f>
        <v>86.32</v>
      </c>
      <c r="J12" s="57"/>
      <c r="K12" s="155" t="s">
        <v>35</v>
      </c>
      <c r="L12" s="194">
        <f>D12</f>
        <v>9.4356399999999923</v>
      </c>
      <c r="M12" s="193">
        <f>E12</f>
        <v>15.730159732944927</v>
      </c>
      <c r="N12" s="339">
        <f>F12</f>
        <v>17.551120267055055</v>
      </c>
      <c r="O12" s="356">
        <v>50</v>
      </c>
      <c r="P12" s="347" t="s">
        <v>17</v>
      </c>
      <c r="Q12" s="183">
        <v>45.26</v>
      </c>
      <c r="S12" s="282"/>
      <c r="T12" s="296"/>
      <c r="U12" s="312" t="s">
        <v>207</v>
      </c>
      <c r="V12" s="315">
        <f>I24</f>
        <v>28.19</v>
      </c>
      <c r="W12" s="300"/>
      <c r="X12" s="284"/>
    </row>
    <row r="13" spans="1:24" ht="15.6" thickTop="1" thickBot="1" x14ac:dyDescent="0.3">
      <c r="A13" s="80" t="s">
        <v>8</v>
      </c>
      <c r="B13" s="199">
        <f>Q9</f>
        <v>86.32</v>
      </c>
      <c r="D13" s="65"/>
      <c r="F13" s="2"/>
      <c r="H13" s="165" t="s">
        <v>161</v>
      </c>
      <c r="I13" s="189">
        <f>B14</f>
        <v>91.86</v>
      </c>
      <c r="J13" s="57"/>
      <c r="O13" s="356">
        <v>75</v>
      </c>
      <c r="P13" s="347" t="s">
        <v>18</v>
      </c>
      <c r="Q13" s="183">
        <v>67.7</v>
      </c>
      <c r="S13" s="297"/>
      <c r="T13" s="298"/>
      <c r="U13" s="313" t="s">
        <v>208</v>
      </c>
      <c r="V13" s="316">
        <f>I28</f>
        <v>67.98</v>
      </c>
      <c r="W13" s="301"/>
      <c r="X13" s="320"/>
    </row>
    <row r="14" spans="1:24" ht="16.8" thickTop="1" thickBot="1" x14ac:dyDescent="0.3">
      <c r="A14" s="80" t="s">
        <v>9</v>
      </c>
      <c r="B14" s="199">
        <f>Q10</f>
        <v>91.86</v>
      </c>
      <c r="C14" s="59"/>
      <c r="D14" s="60"/>
      <c r="E14" s="61" t="s">
        <v>122</v>
      </c>
      <c r="F14" s="62" t="s">
        <v>123</v>
      </c>
      <c r="H14" s="73" t="s">
        <v>162</v>
      </c>
      <c r="I14" s="189">
        <f>F23</f>
        <v>-1.9</v>
      </c>
      <c r="J14" s="57"/>
      <c r="O14" s="356">
        <v>123</v>
      </c>
      <c r="P14" s="347" t="s">
        <v>19</v>
      </c>
      <c r="Q14" s="183">
        <f>180-R14</f>
        <v>123.14</v>
      </c>
      <c r="R14">
        <v>56.86</v>
      </c>
      <c r="U14" s="330" t="s">
        <v>211</v>
      </c>
      <c r="V14" s="127"/>
      <c r="W14" s="331"/>
      <c r="X14" s="332"/>
    </row>
    <row r="15" spans="1:24" ht="15.6" thickTop="1" thickBot="1" x14ac:dyDescent="0.3">
      <c r="A15" s="80" t="s">
        <v>45</v>
      </c>
      <c r="B15" s="200">
        <f>B14+B10</f>
        <v>91.02</v>
      </c>
      <c r="C15" s="67"/>
      <c r="D15" s="63" t="s">
        <v>121</v>
      </c>
      <c r="E15" s="179">
        <v>1</v>
      </c>
      <c r="F15" s="180">
        <v>1</v>
      </c>
      <c r="H15" s="72" t="s">
        <v>11</v>
      </c>
      <c r="I15" s="189">
        <f>B17</f>
        <v>60.67</v>
      </c>
      <c r="J15" s="57"/>
      <c r="O15" s="356">
        <v>53</v>
      </c>
      <c r="P15" s="348" t="s">
        <v>23</v>
      </c>
      <c r="Q15" s="183">
        <v>59.86</v>
      </c>
      <c r="S15" s="326" t="s">
        <v>194</v>
      </c>
      <c r="T15" s="321" t="s">
        <v>198</v>
      </c>
      <c r="U15" s="322" t="s">
        <v>214</v>
      </c>
      <c r="V15" s="323">
        <f>B34</f>
        <v>3.6999999999999993</v>
      </c>
      <c r="W15" s="319">
        <f>B35</f>
        <v>9.89</v>
      </c>
      <c r="X15" s="328"/>
    </row>
    <row r="16" spans="1:24" ht="15" thickBot="1" x14ac:dyDescent="0.3">
      <c r="A16" s="80" t="s">
        <v>10</v>
      </c>
      <c r="B16" s="200">
        <f>B10+B11</f>
        <v>74.55</v>
      </c>
      <c r="C16" s="68"/>
      <c r="D16" s="64">
        <f>E15/F15</f>
        <v>1</v>
      </c>
      <c r="E16" s="158" t="s">
        <v>96</v>
      </c>
      <c r="F16" s="159" t="s">
        <v>97</v>
      </c>
      <c r="H16" s="73" t="s">
        <v>163</v>
      </c>
      <c r="I16" s="189">
        <f>B41</f>
        <v>125.34</v>
      </c>
      <c r="J16" s="57"/>
      <c r="O16" s="356">
        <v>17</v>
      </c>
      <c r="P16" s="348" t="s">
        <v>27</v>
      </c>
      <c r="Q16" s="183">
        <v>9.89</v>
      </c>
      <c r="S16" s="327"/>
      <c r="T16" s="324" t="s">
        <v>200</v>
      </c>
      <c r="U16" s="325"/>
      <c r="V16" s="289"/>
      <c r="W16" s="301"/>
      <c r="X16" s="329"/>
    </row>
    <row r="17" spans="1:21" ht="15" thickTop="1" x14ac:dyDescent="0.25">
      <c r="A17" s="77" t="s">
        <v>11</v>
      </c>
      <c r="B17" s="201">
        <f>(B8-B35)+B18</f>
        <v>60.67</v>
      </c>
      <c r="C17" s="68"/>
      <c r="D17" s="156" t="s">
        <v>95</v>
      </c>
      <c r="E17" s="178">
        <f t="shared" ref="E17:E26" si="0">Q25</f>
        <v>67.98</v>
      </c>
      <c r="F17" s="219">
        <f>E17*D16</f>
        <v>67.98</v>
      </c>
      <c r="H17" s="72" t="s">
        <v>19</v>
      </c>
      <c r="I17" s="189">
        <f>B27</f>
        <v>123.14</v>
      </c>
      <c r="J17" s="57"/>
      <c r="O17" s="356">
        <v>31</v>
      </c>
      <c r="P17" s="349" t="s">
        <v>129</v>
      </c>
      <c r="Q17" s="183">
        <v>30.86</v>
      </c>
    </row>
    <row r="18" spans="1:21" x14ac:dyDescent="0.25">
      <c r="A18" s="77" t="s">
        <v>12</v>
      </c>
      <c r="B18" s="199">
        <f>Q11</f>
        <v>57.81</v>
      </c>
      <c r="C18" s="68"/>
      <c r="D18" s="156" t="s">
        <v>141</v>
      </c>
      <c r="E18" s="176">
        <f t="shared" si="0"/>
        <v>79.06</v>
      </c>
      <c r="F18" s="219">
        <f>E18*D16</f>
        <v>79.06</v>
      </c>
      <c r="H18" s="72" t="s">
        <v>20</v>
      </c>
      <c r="I18" s="189">
        <f>B28</f>
        <v>9.8299999999999983</v>
      </c>
      <c r="J18" s="57"/>
      <c r="O18" s="356">
        <v>37</v>
      </c>
      <c r="P18" s="350" t="s">
        <v>131</v>
      </c>
      <c r="Q18" s="183">
        <v>44.15</v>
      </c>
    </row>
    <row r="19" spans="1:21" x14ac:dyDescent="0.25">
      <c r="A19" s="81" t="s">
        <v>38</v>
      </c>
      <c r="B19" s="201">
        <f>F19</f>
        <v>120.74</v>
      </c>
      <c r="C19" s="68"/>
      <c r="D19" s="156" t="s">
        <v>38</v>
      </c>
      <c r="E19" s="176">
        <f t="shared" si="0"/>
        <v>120.74</v>
      </c>
      <c r="F19" s="219">
        <f>E19*D16</f>
        <v>120.74</v>
      </c>
      <c r="H19" s="72" t="s">
        <v>5</v>
      </c>
      <c r="I19" s="189">
        <f>B10</f>
        <v>-0.83999999999999986</v>
      </c>
      <c r="J19" s="57"/>
      <c r="O19" s="356">
        <v>131</v>
      </c>
      <c r="P19" s="350" t="s">
        <v>140</v>
      </c>
      <c r="Q19" s="183">
        <f>180-R19</f>
        <v>125.34</v>
      </c>
      <c r="R19">
        <v>54.66</v>
      </c>
    </row>
    <row r="20" spans="1:21" x14ac:dyDescent="0.25">
      <c r="A20" s="81" t="s">
        <v>39</v>
      </c>
      <c r="B20" s="201">
        <f>F20</f>
        <v>92.2</v>
      </c>
      <c r="C20" s="68"/>
      <c r="D20" s="156" t="s">
        <v>39</v>
      </c>
      <c r="E20" s="176">
        <f t="shared" si="0"/>
        <v>92.2</v>
      </c>
      <c r="F20" s="219">
        <f>E20*D16</f>
        <v>92.2</v>
      </c>
      <c r="H20" s="73" t="s">
        <v>129</v>
      </c>
      <c r="I20" s="189">
        <f>B38</f>
        <v>30.86</v>
      </c>
      <c r="J20" s="57"/>
      <c r="O20" s="356">
        <v>3</v>
      </c>
      <c r="P20" s="350" t="s">
        <v>136</v>
      </c>
      <c r="Q20" s="183">
        <v>2.5</v>
      </c>
    </row>
    <row r="21" spans="1:21" ht="15" thickBot="1" x14ac:dyDescent="0.3">
      <c r="A21" s="81" t="s">
        <v>13</v>
      </c>
      <c r="B21" s="201">
        <f>(B20/B19)*100</f>
        <v>76.362431671359957</v>
      </c>
      <c r="C21" s="68"/>
      <c r="D21" s="156" t="s">
        <v>98</v>
      </c>
      <c r="E21" s="176">
        <f t="shared" si="0"/>
        <v>-6.7</v>
      </c>
      <c r="F21" s="219">
        <f>E21*D16</f>
        <v>-6.7</v>
      </c>
      <c r="H21" s="73" t="s">
        <v>131</v>
      </c>
      <c r="I21" s="189">
        <f>B40</f>
        <v>44.15</v>
      </c>
      <c r="J21" s="57"/>
      <c r="O21" s="356">
        <v>3</v>
      </c>
      <c r="P21" s="351" t="s">
        <v>135</v>
      </c>
      <c r="Q21" s="233">
        <v>3.5</v>
      </c>
    </row>
    <row r="22" spans="1:21" ht="15.6" thickTop="1" thickBot="1" x14ac:dyDescent="0.3">
      <c r="A22" s="81" t="s">
        <v>14</v>
      </c>
      <c r="B22" s="201">
        <f>F18</f>
        <v>79.06</v>
      </c>
      <c r="C22" s="68"/>
      <c r="D22" s="156" t="s">
        <v>133</v>
      </c>
      <c r="E22" s="176">
        <f t="shared" si="0"/>
        <v>54.53</v>
      </c>
      <c r="F22" s="219">
        <f>E22*D16</f>
        <v>54.53</v>
      </c>
      <c r="H22" s="73" t="s">
        <v>130</v>
      </c>
      <c r="I22" s="189">
        <f>B39</f>
        <v>64.489999999999995</v>
      </c>
      <c r="J22" s="57"/>
      <c r="O22" s="356">
        <v>95</v>
      </c>
      <c r="P22" s="352" t="s">
        <v>7</v>
      </c>
      <c r="Q22" s="184">
        <v>91.47</v>
      </c>
    </row>
    <row r="23" spans="1:21" ht="15.6" thickTop="1" thickBot="1" x14ac:dyDescent="0.3">
      <c r="A23" s="81" t="s">
        <v>15</v>
      </c>
      <c r="B23" s="201">
        <f>F17</f>
        <v>67.98</v>
      </c>
      <c r="C23" s="68"/>
      <c r="D23" s="157" t="s">
        <v>120</v>
      </c>
      <c r="E23" s="177">
        <f t="shared" si="0"/>
        <v>-1.9</v>
      </c>
      <c r="F23" s="219">
        <f>E23*D16</f>
        <v>-1.9</v>
      </c>
      <c r="H23" s="72" t="s">
        <v>21</v>
      </c>
      <c r="I23" s="189">
        <f>B29</f>
        <v>66.69</v>
      </c>
      <c r="J23" s="57"/>
      <c r="O23" s="356"/>
      <c r="P23" s="353" t="s">
        <v>122</v>
      </c>
      <c r="Q23" s="185">
        <v>3</v>
      </c>
    </row>
    <row r="24" spans="1:21" ht="15" thickTop="1" x14ac:dyDescent="0.25">
      <c r="A24" s="82" t="s">
        <v>16</v>
      </c>
      <c r="B24" s="202">
        <f>B22-B23</f>
        <v>11.079999999999998</v>
      </c>
      <c r="D24" s="156" t="s">
        <v>134</v>
      </c>
      <c r="E24" s="176">
        <f t="shared" si="0"/>
        <v>52.9</v>
      </c>
      <c r="F24" s="219">
        <f>E24*D16</f>
        <v>52.9</v>
      </c>
      <c r="H24" s="72" t="s">
        <v>164</v>
      </c>
      <c r="I24" s="189">
        <f>F26</f>
        <v>28.19</v>
      </c>
      <c r="J24" s="57"/>
      <c r="O24" s="356"/>
      <c r="P24" s="354" t="s">
        <v>123</v>
      </c>
      <c r="Q24" s="186">
        <v>2.2000000000000002</v>
      </c>
    </row>
    <row r="25" spans="1:21" ht="15" thickBot="1" x14ac:dyDescent="0.3">
      <c r="A25" s="171" t="s">
        <v>17</v>
      </c>
      <c r="B25" s="203">
        <f>Q12</f>
        <v>45.26</v>
      </c>
      <c r="C25" s="58"/>
      <c r="D25" s="157" t="s">
        <v>142</v>
      </c>
      <c r="E25" s="175">
        <f t="shared" si="0"/>
        <v>51.13</v>
      </c>
      <c r="F25" s="219">
        <f>E25*D16</f>
        <v>51.13</v>
      </c>
      <c r="H25" s="73" t="s">
        <v>132</v>
      </c>
      <c r="I25" s="189">
        <f>B42</f>
        <v>51.13</v>
      </c>
      <c r="J25" s="57"/>
      <c r="O25" s="356">
        <v>69</v>
      </c>
      <c r="P25" s="276" t="s">
        <v>95</v>
      </c>
      <c r="Q25" s="186">
        <v>67.98</v>
      </c>
    </row>
    <row r="26" spans="1:21" ht="15.6" thickTop="1" thickBot="1" x14ac:dyDescent="0.3">
      <c r="A26" s="171" t="s">
        <v>18</v>
      </c>
      <c r="B26" s="204">
        <f>Q13</f>
        <v>67.7</v>
      </c>
      <c r="D26" s="169" t="s">
        <v>164</v>
      </c>
      <c r="E26" s="170">
        <f t="shared" si="0"/>
        <v>28.19</v>
      </c>
      <c r="F26" s="220">
        <f>E26*D16</f>
        <v>28.19</v>
      </c>
      <c r="H26" s="73" t="s">
        <v>167</v>
      </c>
      <c r="I26" s="189">
        <f>B43</f>
        <v>54.53</v>
      </c>
      <c r="J26" s="57"/>
      <c r="O26" s="356">
        <v>71</v>
      </c>
      <c r="P26" s="276" t="s">
        <v>141</v>
      </c>
      <c r="Q26" s="186">
        <v>79.06</v>
      </c>
    </row>
    <row r="27" spans="1:21" ht="15.6" thickTop="1" thickBot="1" x14ac:dyDescent="0.3">
      <c r="A27" s="171" t="s">
        <v>19</v>
      </c>
      <c r="B27" s="204">
        <f>Q14</f>
        <v>123.14</v>
      </c>
      <c r="C27" s="113"/>
      <c r="D27" s="114"/>
      <c r="F27" s="2"/>
      <c r="H27" s="72" t="s">
        <v>13</v>
      </c>
      <c r="I27" s="189">
        <f>B21</f>
        <v>76.362431671359957</v>
      </c>
      <c r="J27" s="57"/>
      <c r="O27" s="356"/>
      <c r="P27" s="276" t="s">
        <v>38</v>
      </c>
      <c r="Q27" s="186">
        <v>120.74</v>
      </c>
    </row>
    <row r="28" spans="1:21" ht="15.6" thickTop="1" thickBot="1" x14ac:dyDescent="0.3">
      <c r="A28" s="82" t="s">
        <v>20</v>
      </c>
      <c r="B28" s="205">
        <f>D28-B8</f>
        <v>9.8299999999999983</v>
      </c>
      <c r="C28" s="87" t="s">
        <v>44</v>
      </c>
      <c r="D28" s="170">
        <f>Q8</f>
        <v>22.58</v>
      </c>
      <c r="F28" s="55"/>
      <c r="H28" s="72" t="s">
        <v>15</v>
      </c>
      <c r="I28" s="189">
        <f>B23</f>
        <v>67.98</v>
      </c>
      <c r="J28" s="57"/>
      <c r="O28" s="356"/>
      <c r="P28" s="276" t="s">
        <v>39</v>
      </c>
      <c r="Q28" s="186">
        <v>92.2</v>
      </c>
      <c r="U28" s="275"/>
    </row>
    <row r="29" spans="1:21" ht="15" thickTop="1" x14ac:dyDescent="0.25">
      <c r="A29" s="82" t="s">
        <v>21</v>
      </c>
      <c r="B29" s="200">
        <f>180-B27+B28</f>
        <v>66.69</v>
      </c>
      <c r="F29" s="2"/>
      <c r="H29" s="73" t="s">
        <v>134</v>
      </c>
      <c r="I29" s="189">
        <f>B44</f>
        <v>52.9</v>
      </c>
      <c r="J29" s="57"/>
      <c r="O29" s="356">
        <v>0</v>
      </c>
      <c r="P29" s="276" t="s">
        <v>98</v>
      </c>
      <c r="Q29" s="186">
        <v>-6.7</v>
      </c>
    </row>
    <row r="30" spans="1:21" x14ac:dyDescent="0.25">
      <c r="A30" s="83" t="s">
        <v>22</v>
      </c>
      <c r="B30" s="200">
        <f>180-B7-(D28-B8)</f>
        <v>65.710000000000008</v>
      </c>
      <c r="D30" s="21" t="s">
        <v>69</v>
      </c>
      <c r="E30" s="128">
        <f>2.5-0.35*(B9-27.5)</f>
        <v>7.3685</v>
      </c>
      <c r="F30" s="2"/>
      <c r="H30" s="72" t="s">
        <v>139</v>
      </c>
      <c r="I30" s="189">
        <f>F18</f>
        <v>79.06</v>
      </c>
      <c r="J30" s="57"/>
      <c r="O30" s="356">
        <v>50</v>
      </c>
      <c r="P30" s="276" t="s">
        <v>133</v>
      </c>
      <c r="Q30" s="186">
        <v>54.53</v>
      </c>
    </row>
    <row r="31" spans="1:21" x14ac:dyDescent="0.25">
      <c r="A31" s="83" t="s">
        <v>23</v>
      </c>
      <c r="B31" s="199">
        <f>Q15</f>
        <v>59.86</v>
      </c>
      <c r="D31" s="21" t="s">
        <v>93</v>
      </c>
      <c r="E31" s="128">
        <f>3-0.35*(B9-28)-(0.004*B8-0.032)*(B14-80.5)</f>
        <v>7.8276599999999998</v>
      </c>
      <c r="F31" s="2"/>
      <c r="H31" s="72" t="s">
        <v>16</v>
      </c>
      <c r="I31" s="189">
        <f>B24</f>
        <v>11.079999999999998</v>
      </c>
      <c r="J31" s="57"/>
      <c r="O31" s="356">
        <v>0</v>
      </c>
      <c r="P31" s="276" t="s">
        <v>120</v>
      </c>
      <c r="Q31" s="186">
        <v>-1.9</v>
      </c>
    </row>
    <row r="32" spans="1:21" x14ac:dyDescent="0.25">
      <c r="A32" s="83" t="s">
        <v>24</v>
      </c>
      <c r="B32" s="200">
        <f>180-(B6+B35)</f>
        <v>83.27</v>
      </c>
      <c r="F32" s="2"/>
      <c r="H32" s="72" t="s">
        <v>17</v>
      </c>
      <c r="I32" s="189">
        <f>B25</f>
        <v>45.26</v>
      </c>
      <c r="J32" s="57"/>
      <c r="O32" s="356">
        <v>54</v>
      </c>
      <c r="P32" s="276" t="s">
        <v>134</v>
      </c>
      <c r="Q32" s="186">
        <v>52.9</v>
      </c>
    </row>
    <row r="33" spans="1:17" x14ac:dyDescent="0.25">
      <c r="A33" s="83" t="s">
        <v>25</v>
      </c>
      <c r="B33" s="200">
        <f>B8-B35</f>
        <v>2.8599999999999994</v>
      </c>
      <c r="F33" s="2"/>
      <c r="H33" s="72" t="s">
        <v>18</v>
      </c>
      <c r="I33" s="189">
        <f>B26</f>
        <v>67.7</v>
      </c>
      <c r="J33" s="57"/>
      <c r="O33" s="356">
        <v>46</v>
      </c>
      <c r="P33" s="276" t="s">
        <v>142</v>
      </c>
      <c r="Q33" s="186">
        <v>51.13</v>
      </c>
    </row>
    <row r="34" spans="1:17" ht="15" thickBot="1" x14ac:dyDescent="0.3">
      <c r="A34" s="83" t="s">
        <v>26</v>
      </c>
      <c r="B34" s="200">
        <f>B9-B35</f>
        <v>3.6999999999999993</v>
      </c>
      <c r="F34" s="2"/>
      <c r="H34" s="72" t="s">
        <v>22</v>
      </c>
      <c r="I34" s="189">
        <f>B30</f>
        <v>65.710000000000008</v>
      </c>
      <c r="J34" s="57"/>
      <c r="O34" s="356">
        <v>25</v>
      </c>
      <c r="P34" s="355" t="s">
        <v>164</v>
      </c>
      <c r="Q34" s="187">
        <v>28.19</v>
      </c>
    </row>
    <row r="35" spans="1:17" ht="19.8" thickTop="1" x14ac:dyDescent="0.25">
      <c r="A35" s="83" t="s">
        <v>27</v>
      </c>
      <c r="B35" s="199">
        <f>Q16</f>
        <v>9.89</v>
      </c>
      <c r="C35" s="89" t="s">
        <v>49</v>
      </c>
      <c r="F35" s="2"/>
      <c r="H35" s="72" t="s">
        <v>25</v>
      </c>
      <c r="I35" s="189">
        <f>B33</f>
        <v>2.8599999999999994</v>
      </c>
      <c r="J35" s="57"/>
      <c r="K35" s="129" t="s">
        <v>36</v>
      </c>
      <c r="L35" s="130" t="s">
        <v>217</v>
      </c>
      <c r="M35" s="131"/>
      <c r="N35" s="131"/>
      <c r="O35" s="166"/>
      <c r="P35" s="181"/>
      <c r="Q35" s="181"/>
    </row>
    <row r="36" spans="1:17" ht="15" thickBot="1" x14ac:dyDescent="0.3">
      <c r="A36" s="83" t="s">
        <v>28</v>
      </c>
      <c r="B36" s="200">
        <f>180-(B11+B35)</f>
        <v>94.72</v>
      </c>
      <c r="C36" s="90">
        <f>RADIANS(B36)</f>
        <v>1.6531758674890289</v>
      </c>
      <c r="F36" s="2"/>
      <c r="H36" s="72" t="s">
        <v>28</v>
      </c>
      <c r="I36" s="189">
        <f>B36</f>
        <v>94.72</v>
      </c>
      <c r="J36" s="57"/>
    </row>
    <row r="37" spans="1:17" ht="15.6" thickTop="1" thickBot="1" x14ac:dyDescent="0.3">
      <c r="A37" s="84" t="s">
        <v>29</v>
      </c>
      <c r="B37" s="202">
        <f>F21</f>
        <v>-6.7</v>
      </c>
      <c r="C37" s="3"/>
      <c r="D37" s="3"/>
      <c r="E37" s="3"/>
      <c r="F37" s="4"/>
      <c r="H37" s="73" t="s">
        <v>165</v>
      </c>
      <c r="I37" s="189">
        <f>B45</f>
        <v>2.5</v>
      </c>
      <c r="J37" s="57"/>
    </row>
    <row r="38" spans="1:17" ht="15" thickTop="1" x14ac:dyDescent="0.25">
      <c r="A38" s="88" t="s">
        <v>129</v>
      </c>
      <c r="B38" s="206">
        <f>Q17</f>
        <v>30.86</v>
      </c>
      <c r="H38" s="73" t="s">
        <v>166</v>
      </c>
      <c r="I38" s="189">
        <f>B46</f>
        <v>3.5</v>
      </c>
      <c r="J38" s="57"/>
    </row>
    <row r="39" spans="1:17" x14ac:dyDescent="0.25">
      <c r="A39" s="85" t="s">
        <v>130</v>
      </c>
      <c r="B39" s="207">
        <f>180-B41+B28</f>
        <v>64.489999999999995</v>
      </c>
      <c r="H39" s="72" t="s">
        <v>137</v>
      </c>
      <c r="I39" s="189">
        <f>B15</f>
        <v>91.02</v>
      </c>
      <c r="J39" s="57"/>
    </row>
    <row r="40" spans="1:17" ht="15" thickBot="1" x14ac:dyDescent="0.3">
      <c r="A40" s="85" t="s">
        <v>131</v>
      </c>
      <c r="B40" s="208">
        <f>Q18</f>
        <v>44.15</v>
      </c>
      <c r="H40" s="74" t="s">
        <v>10</v>
      </c>
      <c r="I40" s="190">
        <f>B16</f>
        <v>74.55</v>
      </c>
    </row>
    <row r="41" spans="1:17" x14ac:dyDescent="0.25">
      <c r="A41" s="85" t="s">
        <v>140</v>
      </c>
      <c r="B41" s="208">
        <f>Q19</f>
        <v>125.34</v>
      </c>
    </row>
    <row r="42" spans="1:17" x14ac:dyDescent="0.25">
      <c r="A42" s="85" t="s">
        <v>132</v>
      </c>
      <c r="B42" s="207">
        <f>F25</f>
        <v>51.13</v>
      </c>
      <c r="H42" s="56"/>
    </row>
    <row r="43" spans="1:17" x14ac:dyDescent="0.25">
      <c r="A43" s="85" t="s">
        <v>133</v>
      </c>
      <c r="B43" s="207">
        <f>F22</f>
        <v>54.53</v>
      </c>
      <c r="H43" s="56"/>
    </row>
    <row r="44" spans="1:17" ht="15" thickBot="1" x14ac:dyDescent="0.3">
      <c r="A44" s="85" t="s">
        <v>134</v>
      </c>
      <c r="B44" s="207">
        <f>F24</f>
        <v>52.9</v>
      </c>
      <c r="H44" s="56"/>
      <c r="K44" s="132" t="s">
        <v>156</v>
      </c>
    </row>
    <row r="45" spans="1:17" ht="18" thickTop="1" x14ac:dyDescent="0.25">
      <c r="A45" s="85" t="s">
        <v>136</v>
      </c>
      <c r="B45" s="208">
        <f>D16*Q20</f>
        <v>2.5</v>
      </c>
      <c r="H45" s="56"/>
      <c r="K45" s="134" t="s">
        <v>151</v>
      </c>
      <c r="L45" s="135" t="s">
        <v>152</v>
      </c>
      <c r="M45" s="136" t="s">
        <v>153</v>
      </c>
      <c r="N45" s="137" t="s">
        <v>154</v>
      </c>
      <c r="O45" s="144" t="s">
        <v>155</v>
      </c>
      <c r="P45" s="138"/>
    </row>
    <row r="46" spans="1:17" ht="18" thickBot="1" x14ac:dyDescent="0.3">
      <c r="A46" s="86" t="s">
        <v>135</v>
      </c>
      <c r="B46" s="209">
        <f>D16*Q21</f>
        <v>3.5</v>
      </c>
      <c r="H46" s="56"/>
      <c r="K46" s="147">
        <v>8.98</v>
      </c>
      <c r="L46" s="146">
        <v>13.48</v>
      </c>
      <c r="M46" s="133">
        <f>SUMSQ(K46,L46)</f>
        <v>262.35080000000005</v>
      </c>
      <c r="N46" s="143">
        <f>POWER(M46,1/2)</f>
        <v>16.197246679605769</v>
      </c>
      <c r="O46" s="145">
        <f>N46*2</f>
        <v>32.394493359211538</v>
      </c>
      <c r="P46" s="139"/>
    </row>
    <row r="47" spans="1:17" ht="15.6" thickTop="1" thickBot="1" x14ac:dyDescent="0.3">
      <c r="H47" s="56"/>
      <c r="K47" s="140"/>
      <c r="L47" s="141"/>
      <c r="M47" s="141"/>
      <c r="N47" s="141"/>
      <c r="O47" s="141"/>
      <c r="P47" s="142"/>
    </row>
    <row r="48" spans="1:17" ht="15" thickTop="1" x14ac:dyDescent="0.25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</row>
    <row r="49" spans="1:18" x14ac:dyDescent="0.25">
      <c r="A49" s="229"/>
      <c r="H49" s="6"/>
      <c r="I49" s="6"/>
      <c r="J49" s="6"/>
      <c r="K49" s="6"/>
      <c r="L49" s="6"/>
      <c r="M49" s="6"/>
      <c r="N49" s="6"/>
      <c r="O49" s="6"/>
    </row>
    <row r="50" spans="1:18" x14ac:dyDescent="0.25">
      <c r="A50" s="230"/>
      <c r="H50" s="7" t="s">
        <v>51</v>
      </c>
      <c r="I50" s="8"/>
      <c r="J50" s="8"/>
      <c r="K50" s="8"/>
      <c r="L50" s="8"/>
      <c r="M50" s="8"/>
      <c r="N50" s="8"/>
      <c r="O50" s="6"/>
    </row>
    <row r="51" spans="1:18" x14ac:dyDescent="0.25">
      <c r="A51" s="230"/>
      <c r="H51" s="7" t="s">
        <v>52</v>
      </c>
      <c r="I51" s="8"/>
      <c r="J51" s="8"/>
      <c r="K51" s="8"/>
      <c r="L51" s="8"/>
      <c r="M51" s="8"/>
      <c r="N51" s="8"/>
      <c r="O51" s="6"/>
    </row>
    <row r="52" spans="1:18" ht="15" thickBot="1" x14ac:dyDescent="0.3">
      <c r="A52" s="230"/>
      <c r="H52" s="6"/>
      <c r="I52" s="6"/>
      <c r="J52" s="6"/>
      <c r="K52" s="6"/>
      <c r="L52" s="6"/>
      <c r="M52" s="6"/>
      <c r="N52" s="6"/>
      <c r="O52" s="6"/>
    </row>
    <row r="53" spans="1:18" ht="15" thickBot="1" x14ac:dyDescent="0.3">
      <c r="A53" s="231"/>
      <c r="H53" s="11" t="s">
        <v>116</v>
      </c>
      <c r="I53" s="6"/>
      <c r="J53" s="6"/>
      <c r="K53" s="6"/>
      <c r="L53" s="6"/>
      <c r="M53" s="6"/>
      <c r="N53" s="6"/>
      <c r="O53" s="6"/>
    </row>
    <row r="54" spans="1:18" x14ac:dyDescent="0.25">
      <c r="A54" s="235"/>
      <c r="B54" s="173"/>
      <c r="H54" s="13" t="s">
        <v>54</v>
      </c>
      <c r="I54" s="6"/>
      <c r="J54" s="6"/>
      <c r="K54" s="6"/>
      <c r="L54" s="6"/>
      <c r="M54" s="6"/>
      <c r="N54" s="6"/>
      <c r="O54" s="6"/>
    </row>
    <row r="55" spans="1:18" x14ac:dyDescent="0.25">
      <c r="A55" s="230"/>
      <c r="H55" s="46" t="s">
        <v>113</v>
      </c>
      <c r="I55" s="47"/>
      <c r="J55" s="46" t="s">
        <v>114</v>
      </c>
      <c r="K55" s="47"/>
      <c r="L55" s="47"/>
      <c r="M55" s="47"/>
      <c r="N55" s="47"/>
      <c r="O55" s="48" t="s">
        <v>115</v>
      </c>
    </row>
    <row r="56" spans="1:18" x14ac:dyDescent="0.25">
      <c r="H56" s="25" t="s">
        <v>102</v>
      </c>
      <c r="I56" s="31"/>
      <c r="J56" s="38"/>
      <c r="K56" s="30" t="s">
        <v>106</v>
      </c>
      <c r="L56" s="43"/>
      <c r="M56" s="221">
        <f>B23</f>
        <v>67.98</v>
      </c>
      <c r="N56" s="222"/>
      <c r="O56" s="49"/>
    </row>
    <row r="57" spans="1:18" x14ac:dyDescent="0.25">
      <c r="A57" s="230"/>
      <c r="H57" s="25" t="s">
        <v>103</v>
      </c>
      <c r="I57" s="31"/>
      <c r="J57" s="38"/>
      <c r="K57" s="30" t="s">
        <v>107</v>
      </c>
      <c r="L57" s="43"/>
      <c r="M57" s="221">
        <f>B3</f>
        <v>81</v>
      </c>
      <c r="N57" s="223">
        <f>F23</f>
        <v>-1.9</v>
      </c>
      <c r="O57" s="50"/>
    </row>
    <row r="58" spans="1:18" x14ac:dyDescent="0.25">
      <c r="A58" s="230"/>
      <c r="H58" s="25" t="s">
        <v>104</v>
      </c>
      <c r="I58" s="31"/>
      <c r="J58" s="38"/>
      <c r="K58" s="30" t="s">
        <v>108</v>
      </c>
      <c r="L58" s="43"/>
      <c r="M58" s="221">
        <f>B24</f>
        <v>11.079999999999998</v>
      </c>
      <c r="N58" s="224"/>
      <c r="O58" s="50"/>
    </row>
    <row r="59" spans="1:18" x14ac:dyDescent="0.25">
      <c r="A59" s="230"/>
      <c r="H59" s="26" t="s">
        <v>99</v>
      </c>
      <c r="I59" s="32"/>
      <c r="J59" s="41"/>
      <c r="K59" s="42" t="s">
        <v>117</v>
      </c>
      <c r="L59" s="32"/>
      <c r="M59" s="221">
        <f>B29</f>
        <v>66.69</v>
      </c>
      <c r="N59" s="225">
        <f>B28</f>
        <v>9.8299999999999983</v>
      </c>
      <c r="O59" s="50"/>
      <c r="Q59" s="53" t="s">
        <v>124</v>
      </c>
      <c r="R59" s="227">
        <f>B14</f>
        <v>91.86</v>
      </c>
    </row>
    <row r="60" spans="1:18" x14ac:dyDescent="0.25">
      <c r="A60" s="230"/>
      <c r="H60" s="29" t="s">
        <v>105</v>
      </c>
      <c r="I60" s="33"/>
      <c r="J60" s="39"/>
      <c r="K60" s="36" t="s">
        <v>109</v>
      </c>
      <c r="L60" s="44"/>
      <c r="M60" s="221">
        <f>B10</f>
        <v>-0.83999999999999986</v>
      </c>
      <c r="N60" s="226"/>
      <c r="O60" s="50"/>
      <c r="Q60" s="53" t="s">
        <v>125</v>
      </c>
      <c r="R60" s="227">
        <f>B2</f>
        <v>-1.019999999999996</v>
      </c>
    </row>
    <row r="61" spans="1:18" x14ac:dyDescent="0.25">
      <c r="A61" s="230"/>
      <c r="H61" s="27" t="s">
        <v>100</v>
      </c>
      <c r="I61" s="34"/>
      <c r="J61" s="39"/>
      <c r="K61" s="36" t="s">
        <v>204</v>
      </c>
      <c r="L61" s="44"/>
      <c r="M61" s="221">
        <f>B25</f>
        <v>45.26</v>
      </c>
      <c r="N61" s="225">
        <f>B26</f>
        <v>67.7</v>
      </c>
      <c r="O61" s="50"/>
      <c r="Q61" s="53" t="s">
        <v>34</v>
      </c>
      <c r="R61" s="228"/>
    </row>
    <row r="62" spans="1:18" x14ac:dyDescent="0.25">
      <c r="A62" s="230"/>
      <c r="H62" s="27" t="s">
        <v>101</v>
      </c>
      <c r="I62" s="34"/>
      <c r="J62" s="39"/>
      <c r="K62" s="36" t="s">
        <v>110</v>
      </c>
      <c r="L62" s="44"/>
      <c r="M62" s="221">
        <f>B35</f>
        <v>9.89</v>
      </c>
      <c r="N62" s="225">
        <f>B34</f>
        <v>3.6999999999999993</v>
      </c>
      <c r="O62" s="50"/>
      <c r="Q62" s="54" t="s">
        <v>94</v>
      </c>
      <c r="R62" s="227">
        <f>F10</f>
        <v>3.2103483359999974</v>
      </c>
    </row>
    <row r="63" spans="1:18" x14ac:dyDescent="0.25">
      <c r="A63" s="230"/>
      <c r="H63" s="28" t="s">
        <v>112</v>
      </c>
      <c r="I63" s="35"/>
      <c r="J63" s="40"/>
      <c r="K63" s="37" t="s">
        <v>111</v>
      </c>
      <c r="L63" s="45"/>
      <c r="M63" s="221">
        <f>B21</f>
        <v>76.362431671359957</v>
      </c>
      <c r="N63" s="225">
        <f>B25+B26</f>
        <v>112.96000000000001</v>
      </c>
      <c r="O63" s="51"/>
      <c r="Q63" s="54" t="s">
        <v>126</v>
      </c>
      <c r="R63" s="227">
        <f>B8</f>
        <v>12.75</v>
      </c>
    </row>
    <row r="64" spans="1:18" x14ac:dyDescent="0.25">
      <c r="A64" s="230"/>
      <c r="H64" s="6"/>
      <c r="I64" s="6"/>
      <c r="J64" s="6"/>
      <c r="K64" s="6"/>
      <c r="L64" s="6"/>
      <c r="M64" s="6"/>
      <c r="N64" s="6"/>
      <c r="O64" s="6"/>
    </row>
    <row r="65" spans="1:17" x14ac:dyDescent="0.25">
      <c r="H65" s="24" t="s">
        <v>69</v>
      </c>
      <c r="I65" s="18">
        <f>E30</f>
        <v>7.3685</v>
      </c>
      <c r="J65" s="6"/>
      <c r="K65" s="6" t="s">
        <v>91</v>
      </c>
      <c r="L65" s="6"/>
      <c r="M65" s="6"/>
      <c r="N65" s="6"/>
      <c r="O65" s="6"/>
    </row>
    <row r="66" spans="1:17" x14ac:dyDescent="0.25">
      <c r="H66" s="24" t="s">
        <v>70</v>
      </c>
      <c r="I66" s="18">
        <f>E31</f>
        <v>7.8276599999999998</v>
      </c>
      <c r="J66" s="6"/>
      <c r="K66" s="6" t="s">
        <v>92</v>
      </c>
      <c r="L66" s="6"/>
      <c r="M66" s="6"/>
      <c r="N66" s="6"/>
      <c r="O66" s="6"/>
    </row>
    <row r="68" spans="1:17" x14ac:dyDescent="0.25">
      <c r="H68" s="52" t="s">
        <v>118</v>
      </c>
      <c r="I68" s="5"/>
      <c r="J68" s="5"/>
      <c r="K68" s="5"/>
      <c r="L68" s="5"/>
      <c r="M68" s="5"/>
    </row>
    <row r="69" spans="1:17" x14ac:dyDescent="0.25">
      <c r="H69" s="5" t="s">
        <v>50</v>
      </c>
      <c r="I69" s="5"/>
      <c r="J69" s="5"/>
      <c r="K69" s="5"/>
      <c r="L69" s="5"/>
      <c r="M69" s="5"/>
    </row>
    <row r="70" spans="1:17" x14ac:dyDescent="0.25">
      <c r="A70" s="230"/>
      <c r="H70" s="52" t="s">
        <v>119</v>
      </c>
      <c r="I70" s="5"/>
      <c r="J70" s="5"/>
      <c r="K70" s="5"/>
      <c r="L70" s="5"/>
      <c r="M70" s="5"/>
    </row>
    <row r="71" spans="1:17" x14ac:dyDescent="0.25">
      <c r="H71" s="5" t="s">
        <v>53</v>
      </c>
      <c r="I71" s="5"/>
      <c r="J71" s="5"/>
      <c r="K71" s="5"/>
      <c r="L71" s="5"/>
      <c r="M71" s="5"/>
      <c r="Q71" s="234"/>
    </row>
    <row r="72" spans="1:17" x14ac:dyDescent="0.25">
      <c r="H72" s="9" t="s">
        <v>46</v>
      </c>
      <c r="I72" s="10"/>
      <c r="J72" s="10"/>
      <c r="K72" s="10"/>
      <c r="L72" s="10"/>
      <c r="M72" s="10"/>
    </row>
    <row r="73" spans="1:17" x14ac:dyDescent="0.25">
      <c r="A73" s="232"/>
      <c r="H73" s="12" t="s">
        <v>47</v>
      </c>
      <c r="I73" s="12"/>
      <c r="J73" s="12"/>
      <c r="K73" s="12"/>
      <c r="L73" s="12"/>
      <c r="M73" s="10"/>
    </row>
    <row r="74" spans="1:17" x14ac:dyDescent="0.25">
      <c r="A74" s="232"/>
      <c r="H74" s="12" t="s">
        <v>55</v>
      </c>
      <c r="I74" s="12"/>
      <c r="J74" s="12"/>
      <c r="K74" s="12"/>
      <c r="L74" s="12"/>
      <c r="M74" s="10"/>
    </row>
    <row r="75" spans="1:17" x14ac:dyDescent="0.25">
      <c r="A75" s="232"/>
      <c r="H75" s="10" t="s">
        <v>56</v>
      </c>
      <c r="I75" s="12"/>
      <c r="J75" s="12"/>
      <c r="K75" s="12"/>
      <c r="L75" s="12"/>
      <c r="M75" s="10"/>
    </row>
    <row r="76" spans="1:17" x14ac:dyDescent="0.25">
      <c r="A76" s="232"/>
      <c r="H76" s="10"/>
      <c r="I76" s="10"/>
      <c r="J76" s="10"/>
      <c r="K76" s="10"/>
      <c r="L76" s="10"/>
      <c r="M76" s="10"/>
    </row>
    <row r="77" spans="1:17" x14ac:dyDescent="0.25">
      <c r="A77" s="232"/>
      <c r="H77" s="17" t="s">
        <v>68</v>
      </c>
      <c r="I77" s="12"/>
      <c r="J77" s="12"/>
      <c r="K77" s="12"/>
      <c r="L77" s="12"/>
      <c r="M77" s="10"/>
    </row>
    <row r="78" spans="1:17" x14ac:dyDescent="0.25">
      <c r="A78" s="232"/>
      <c r="H78" s="14" t="s">
        <v>66</v>
      </c>
      <c r="I78" s="14"/>
      <c r="J78" s="14"/>
      <c r="K78" s="8" t="s">
        <v>57</v>
      </c>
      <c r="L78" s="8"/>
      <c r="M78" s="8"/>
    </row>
    <row r="79" spans="1:17" x14ac:dyDescent="0.25">
      <c r="H79" s="8" t="s">
        <v>67</v>
      </c>
      <c r="I79" s="8"/>
      <c r="J79" s="8"/>
      <c r="K79" s="8"/>
      <c r="L79" s="8"/>
      <c r="M79" s="8"/>
    </row>
    <row r="80" spans="1:17" x14ac:dyDescent="0.25">
      <c r="A80" s="232"/>
      <c r="H80" s="8"/>
      <c r="I80" s="8"/>
      <c r="J80" s="8"/>
      <c r="K80" s="8"/>
      <c r="L80" s="8"/>
      <c r="M80" s="8"/>
    </row>
    <row r="81" spans="1:13" x14ac:dyDescent="0.25">
      <c r="H81" s="6"/>
      <c r="I81" s="15" t="s">
        <v>58</v>
      </c>
      <c r="J81" s="6"/>
      <c r="K81" s="6"/>
      <c r="L81" s="6"/>
      <c r="M81" s="6"/>
    </row>
    <row r="82" spans="1:13" x14ac:dyDescent="0.25">
      <c r="A82" s="230"/>
      <c r="H82" s="16" t="s">
        <v>59</v>
      </c>
      <c r="I82" s="16"/>
      <c r="J82" s="16"/>
      <c r="K82" s="16"/>
      <c r="L82" s="6"/>
      <c r="M82" s="6"/>
    </row>
    <row r="83" spans="1:13" x14ac:dyDescent="0.25">
      <c r="H83" s="16"/>
      <c r="I83" s="16"/>
      <c r="J83" s="16"/>
      <c r="K83" s="16"/>
      <c r="L83" s="6"/>
      <c r="M83" s="6"/>
    </row>
    <row r="84" spans="1:13" x14ac:dyDescent="0.25">
      <c r="H84" s="16" t="s">
        <v>60</v>
      </c>
      <c r="I84" s="16"/>
      <c r="J84" s="16"/>
      <c r="K84" s="16"/>
      <c r="L84" s="6"/>
      <c r="M84" s="6"/>
    </row>
    <row r="85" spans="1:13" x14ac:dyDescent="0.25">
      <c r="H85" s="6"/>
      <c r="I85" s="6"/>
      <c r="J85" s="6"/>
      <c r="K85" s="6"/>
      <c r="L85" s="6"/>
      <c r="M85" s="6"/>
    </row>
    <row r="86" spans="1:13" x14ac:dyDescent="0.25">
      <c r="H86" s="22" t="s">
        <v>61</v>
      </c>
      <c r="I86" s="23"/>
      <c r="J86" s="6"/>
      <c r="K86" s="6"/>
      <c r="L86" s="6"/>
      <c r="M86" s="6"/>
    </row>
    <row r="87" spans="1:13" x14ac:dyDescent="0.25">
      <c r="H87" s="16" t="s">
        <v>62</v>
      </c>
      <c r="I87" s="6"/>
      <c r="J87" s="6"/>
      <c r="K87" s="6"/>
      <c r="L87" s="6"/>
      <c r="M87" s="6"/>
    </row>
    <row r="88" spans="1:13" x14ac:dyDescent="0.25">
      <c r="H88" s="16" t="s">
        <v>63</v>
      </c>
      <c r="I88" s="6"/>
      <c r="J88" s="6"/>
      <c r="K88" s="6"/>
      <c r="L88" s="6"/>
      <c r="M88" s="6"/>
    </row>
    <row r="89" spans="1:13" x14ac:dyDescent="0.25">
      <c r="H89" s="16" t="s">
        <v>64</v>
      </c>
      <c r="I89" s="6"/>
      <c r="J89" s="6"/>
      <c r="K89" s="6"/>
      <c r="L89" s="6"/>
      <c r="M89" s="6"/>
    </row>
    <row r="90" spans="1:13" x14ac:dyDescent="0.25">
      <c r="H90" s="16" t="s">
        <v>65</v>
      </c>
      <c r="I90" s="6"/>
      <c r="J90" s="6"/>
      <c r="K90" s="6"/>
      <c r="L90" s="6"/>
      <c r="M90" s="6"/>
    </row>
    <row r="92" spans="1:13" x14ac:dyDescent="0.25">
      <c r="H92" s="20" t="s">
        <v>73</v>
      </c>
      <c r="I92" s="19" t="s">
        <v>77</v>
      </c>
      <c r="J92" s="19"/>
      <c r="K92" s="19"/>
      <c r="L92" s="19"/>
    </row>
    <row r="93" spans="1:13" x14ac:dyDescent="0.25">
      <c r="H93" s="20"/>
      <c r="I93" s="19" t="s">
        <v>78</v>
      </c>
      <c r="J93" s="19"/>
      <c r="K93" s="19"/>
      <c r="L93" s="19"/>
    </row>
    <row r="94" spans="1:13" x14ac:dyDescent="0.25">
      <c r="H94" s="20"/>
      <c r="I94" s="19" t="s">
        <v>79</v>
      </c>
      <c r="J94" s="19"/>
      <c r="K94" s="19"/>
      <c r="L94" s="19"/>
    </row>
    <row r="95" spans="1:13" x14ac:dyDescent="0.25">
      <c r="H95" s="20"/>
      <c r="I95" s="19" t="s">
        <v>80</v>
      </c>
      <c r="J95" s="19"/>
      <c r="K95" s="19"/>
      <c r="L95" s="19"/>
    </row>
    <row r="96" spans="1:13" x14ac:dyDescent="0.25">
      <c r="H96" s="20" t="s">
        <v>74</v>
      </c>
      <c r="I96" s="19" t="s">
        <v>81</v>
      </c>
      <c r="J96" s="19"/>
      <c r="K96" s="19"/>
      <c r="L96" s="19"/>
    </row>
    <row r="97" spans="8:12" x14ac:dyDescent="0.25">
      <c r="H97" s="20"/>
      <c r="I97" s="19" t="s">
        <v>82</v>
      </c>
      <c r="J97" s="19"/>
      <c r="K97" s="19"/>
      <c r="L97" s="19"/>
    </row>
    <row r="98" spans="8:12" x14ac:dyDescent="0.25">
      <c r="H98" s="20"/>
      <c r="I98" s="19" t="s">
        <v>83</v>
      </c>
      <c r="J98" s="19"/>
      <c r="K98" s="19"/>
      <c r="L98" s="19"/>
    </row>
    <row r="99" spans="8:12" x14ac:dyDescent="0.25">
      <c r="H99" s="20" t="s">
        <v>75</v>
      </c>
      <c r="I99" s="19" t="s">
        <v>84</v>
      </c>
      <c r="J99" s="19"/>
      <c r="K99" s="19"/>
      <c r="L99" s="19"/>
    </row>
    <row r="100" spans="8:12" x14ac:dyDescent="0.25">
      <c r="H100" s="20"/>
      <c r="I100" s="19" t="s">
        <v>85</v>
      </c>
      <c r="J100" s="19"/>
      <c r="K100" s="19"/>
      <c r="L100" s="19"/>
    </row>
    <row r="101" spans="8:12" x14ac:dyDescent="0.25">
      <c r="H101" s="20"/>
      <c r="I101" s="19" t="s">
        <v>86</v>
      </c>
      <c r="J101" s="19"/>
      <c r="K101" s="19"/>
      <c r="L101" s="19"/>
    </row>
    <row r="102" spans="8:12" x14ac:dyDescent="0.25">
      <c r="H102" s="20"/>
      <c r="I102" s="19" t="s">
        <v>87</v>
      </c>
      <c r="J102" s="19"/>
      <c r="K102" s="19"/>
      <c r="L102" s="19"/>
    </row>
    <row r="103" spans="8:12" x14ac:dyDescent="0.25">
      <c r="H103" s="20" t="s">
        <v>76</v>
      </c>
      <c r="I103" s="19" t="s">
        <v>88</v>
      </c>
      <c r="J103" s="19"/>
      <c r="K103" s="19"/>
      <c r="L103" s="19"/>
    </row>
    <row r="104" spans="8:12" x14ac:dyDescent="0.25">
      <c r="H104" s="20"/>
      <c r="I104" s="19" t="s">
        <v>89</v>
      </c>
      <c r="J104" s="19"/>
      <c r="K104" s="19"/>
      <c r="L104" s="19"/>
    </row>
    <row r="105" spans="8:12" x14ac:dyDescent="0.25">
      <c r="H105" s="20"/>
      <c r="I105" s="19" t="s">
        <v>90</v>
      </c>
      <c r="J105" s="19"/>
      <c r="K105" s="19"/>
      <c r="L105" s="19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B0A3-158B-BE40-B9F1-55F5A7782A9B}">
  <dimension ref="A1:G32"/>
  <sheetViews>
    <sheetView workbookViewId="0">
      <selection sqref="A1:D15"/>
    </sheetView>
  </sheetViews>
  <sheetFormatPr defaultColWidth="11.19921875" defaultRowHeight="14.4" x14ac:dyDescent="0.25"/>
  <cols>
    <col min="1" max="2" width="13.69921875" customWidth="1"/>
    <col min="3" max="3" width="15.19921875" customWidth="1"/>
  </cols>
  <sheetData>
    <row r="1" spans="1:4" ht="15.6" x14ac:dyDescent="0.25">
      <c r="A1" s="236" t="s">
        <v>178</v>
      </c>
    </row>
    <row r="3" spans="1:4" x14ac:dyDescent="0.25">
      <c r="A3" s="246" t="s">
        <v>179</v>
      </c>
      <c r="B3" s="247" t="s">
        <v>180</v>
      </c>
      <c r="C3" s="258" t="s">
        <v>181</v>
      </c>
      <c r="D3" s="273"/>
    </row>
    <row r="4" spans="1:4" x14ac:dyDescent="0.25">
      <c r="A4" s="248"/>
      <c r="B4" s="17"/>
      <c r="C4" s="259" t="s">
        <v>182</v>
      </c>
      <c r="D4" s="270"/>
    </row>
    <row r="5" spans="1:4" x14ac:dyDescent="0.25">
      <c r="A5" s="248"/>
      <c r="B5" s="249" t="s">
        <v>183</v>
      </c>
      <c r="C5" s="260" t="s">
        <v>188</v>
      </c>
      <c r="D5" s="270"/>
    </row>
    <row r="6" spans="1:4" x14ac:dyDescent="0.25">
      <c r="A6" s="250"/>
      <c r="B6" s="251"/>
      <c r="C6" s="261" t="s">
        <v>184</v>
      </c>
      <c r="D6" s="274"/>
    </row>
    <row r="7" spans="1:4" x14ac:dyDescent="0.25">
      <c r="A7" s="243" t="s">
        <v>185</v>
      </c>
      <c r="B7" s="237" t="s">
        <v>186</v>
      </c>
      <c r="C7" s="262" t="s">
        <v>187</v>
      </c>
      <c r="D7" s="270"/>
    </row>
    <row r="8" spans="1:4" x14ac:dyDescent="0.25">
      <c r="A8" s="244"/>
      <c r="B8" s="238"/>
      <c r="C8" s="262" t="s">
        <v>195</v>
      </c>
      <c r="D8" s="270"/>
    </row>
    <row r="9" spans="1:4" x14ac:dyDescent="0.25">
      <c r="A9" s="244"/>
      <c r="B9" s="241" t="s">
        <v>196</v>
      </c>
      <c r="C9" s="263"/>
      <c r="D9" s="270"/>
    </row>
    <row r="10" spans="1:4" x14ac:dyDescent="0.25">
      <c r="A10" s="244"/>
      <c r="B10" s="239" t="s">
        <v>197</v>
      </c>
      <c r="C10" s="264"/>
      <c r="D10" s="274"/>
    </row>
    <row r="11" spans="1:4" x14ac:dyDescent="0.25">
      <c r="A11" s="246" t="s">
        <v>189</v>
      </c>
      <c r="B11" s="252" t="s">
        <v>191</v>
      </c>
      <c r="C11" s="265" t="s">
        <v>192</v>
      </c>
      <c r="D11" s="270"/>
    </row>
    <row r="12" spans="1:4" x14ac:dyDescent="0.25">
      <c r="A12" s="248"/>
      <c r="B12" s="245"/>
      <c r="C12" s="266" t="s">
        <v>190</v>
      </c>
      <c r="D12" s="270"/>
    </row>
    <row r="13" spans="1:4" x14ac:dyDescent="0.25">
      <c r="A13" s="253"/>
      <c r="B13" s="254"/>
      <c r="C13" s="267" t="s">
        <v>95</v>
      </c>
      <c r="D13" s="274"/>
    </row>
    <row r="14" spans="1:4" x14ac:dyDescent="0.25">
      <c r="A14" s="255" t="s">
        <v>193</v>
      </c>
      <c r="B14" s="240" t="s">
        <v>198</v>
      </c>
      <c r="C14" s="268" t="s">
        <v>199</v>
      </c>
      <c r="D14" s="270"/>
    </row>
    <row r="15" spans="1:4" x14ac:dyDescent="0.25">
      <c r="A15" s="256"/>
      <c r="B15" s="242" t="s">
        <v>200</v>
      </c>
      <c r="C15" s="269"/>
      <c r="D15" s="271"/>
    </row>
    <row r="21" spans="3:7" x14ac:dyDescent="0.25">
      <c r="F21" s="257"/>
    </row>
    <row r="27" spans="3:7" x14ac:dyDescent="0.25">
      <c r="C27" s="257"/>
    </row>
    <row r="29" spans="3:7" x14ac:dyDescent="0.25">
      <c r="G29" s="257"/>
    </row>
    <row r="32" spans="3:7" x14ac:dyDescent="0.25">
      <c r="E32" s="27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workbookViewId="0">
      <selection activeCell="B16" sqref="B16"/>
    </sheetView>
  </sheetViews>
  <sheetFormatPr defaultColWidth="8.796875" defaultRowHeight="14.4" x14ac:dyDescent="0.25"/>
  <sheetData>
    <row r="1" spans="1:14" ht="21" x14ac:dyDescent="0.25">
      <c r="A1" s="124" t="s">
        <v>143</v>
      </c>
      <c r="B1" s="125"/>
      <c r="C1" s="125"/>
      <c r="D1" s="126"/>
      <c r="E1" s="126"/>
      <c r="F1" s="126"/>
      <c r="G1" s="126"/>
      <c r="H1" s="127"/>
      <c r="I1" s="127"/>
      <c r="J1" s="127"/>
      <c r="K1" s="127"/>
      <c r="L1" s="127"/>
      <c r="M1" s="127"/>
      <c r="N1" s="127"/>
    </row>
    <row r="2" spans="1:14" ht="21" x14ac:dyDescent="0.25">
      <c r="A2" s="124" t="s">
        <v>144</v>
      </c>
      <c r="B2" s="125"/>
      <c r="C2" s="125"/>
      <c r="D2" s="126"/>
      <c r="E2" s="126"/>
      <c r="F2" s="126"/>
      <c r="G2" s="126"/>
      <c r="H2" s="127"/>
      <c r="I2" s="127"/>
      <c r="J2" s="127"/>
      <c r="K2" s="127"/>
      <c r="L2" s="127"/>
      <c r="M2" s="127"/>
      <c r="N2" s="127"/>
    </row>
    <row r="3" spans="1:14" ht="21" x14ac:dyDescent="0.25">
      <c r="A3" s="124" t="s">
        <v>145</v>
      </c>
      <c r="B3" s="125"/>
      <c r="C3" s="125"/>
      <c r="D3" s="126"/>
      <c r="E3" s="126"/>
      <c r="F3" s="126"/>
      <c r="G3" s="126"/>
      <c r="H3" s="127"/>
      <c r="I3" s="127"/>
      <c r="J3" s="127"/>
      <c r="K3" s="127"/>
      <c r="L3" s="127"/>
      <c r="M3" s="127"/>
      <c r="N3" s="127"/>
    </row>
    <row r="4" spans="1:14" ht="21" x14ac:dyDescent="0.25">
      <c r="A4" s="124" t="s">
        <v>146</v>
      </c>
      <c r="B4" s="125"/>
      <c r="C4" s="125"/>
      <c r="D4" s="126"/>
      <c r="E4" s="126"/>
      <c r="F4" s="126"/>
      <c r="G4" s="126"/>
      <c r="H4" s="127"/>
      <c r="I4" s="127"/>
      <c r="J4" s="127"/>
      <c r="K4" s="127"/>
      <c r="L4" s="127"/>
      <c r="M4" s="127"/>
      <c r="N4" s="127"/>
    </row>
    <row r="5" spans="1:14" ht="21" x14ac:dyDescent="0.25">
      <c r="A5" s="124" t="s">
        <v>147</v>
      </c>
      <c r="B5" s="125"/>
      <c r="C5" s="125"/>
      <c r="D5" s="126"/>
      <c r="E5" s="126"/>
      <c r="F5" s="126"/>
      <c r="G5" s="126"/>
      <c r="H5" s="127"/>
      <c r="I5" s="127"/>
      <c r="J5" s="127"/>
      <c r="K5" s="127"/>
      <c r="L5" s="127"/>
      <c r="M5" s="127"/>
      <c r="N5" s="127"/>
    </row>
    <row r="6" spans="1:14" ht="21" x14ac:dyDescent="0.25">
      <c r="A6" s="124" t="s">
        <v>148</v>
      </c>
      <c r="B6" s="125"/>
      <c r="C6" s="125"/>
      <c r="D6" s="126"/>
      <c r="E6" s="126"/>
      <c r="F6" s="126"/>
      <c r="G6" s="126"/>
      <c r="H6" s="127"/>
      <c r="I6" s="127"/>
      <c r="J6" s="127"/>
      <c r="K6" s="127"/>
      <c r="L6" s="127"/>
      <c r="M6" s="127"/>
      <c r="N6" s="127"/>
    </row>
    <row r="7" spans="1:14" ht="21" x14ac:dyDescent="0.25">
      <c r="A7" s="124" t="s">
        <v>149</v>
      </c>
      <c r="B7" s="125"/>
      <c r="C7" s="125"/>
      <c r="D7" s="126"/>
      <c r="E7" s="126"/>
      <c r="F7" s="126"/>
      <c r="G7" s="126"/>
      <c r="H7" s="127"/>
      <c r="I7" s="127"/>
      <c r="J7" s="127"/>
      <c r="K7" s="127"/>
      <c r="L7" s="127"/>
      <c r="M7" s="127"/>
      <c r="N7" s="127"/>
    </row>
    <row r="8" spans="1:14" ht="21" x14ac:dyDescent="0.25">
      <c r="A8" s="124" t="s">
        <v>150</v>
      </c>
      <c r="B8" s="125"/>
      <c r="C8" s="125"/>
      <c r="D8" s="126"/>
      <c r="E8" s="126"/>
      <c r="F8" s="126"/>
      <c r="G8" s="126"/>
      <c r="H8" s="127"/>
      <c r="I8" s="127"/>
      <c r="J8" s="127"/>
      <c r="K8" s="127"/>
      <c r="L8" s="127"/>
      <c r="M8" s="127"/>
      <c r="N8" s="127"/>
    </row>
    <row r="10" spans="1:14" ht="21" x14ac:dyDescent="0.25">
      <c r="A10" s="124" t="s">
        <v>174</v>
      </c>
    </row>
    <row r="11" spans="1:14" ht="21" x14ac:dyDescent="0.25">
      <c r="A11" s="124" t="s">
        <v>175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분석법</vt:lpstr>
      <vt:lpstr>Sheet1</vt:lpstr>
      <vt:lpstr>사용법</vt:lpstr>
    </vt:vector>
  </TitlesOfParts>
  <Company>BlackEdition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용주 옥</cp:lastModifiedBy>
  <cp:lastPrinted>2011-02-12T15:01:09Z</cp:lastPrinted>
  <dcterms:created xsi:type="dcterms:W3CDTF">2010-03-24T08:01:38Z</dcterms:created>
  <dcterms:modified xsi:type="dcterms:W3CDTF">2024-08-31T09:39:11Z</dcterms:modified>
</cp:coreProperties>
</file>